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8229"/>
  <workbookPr/>
  <mc:AlternateContent xmlns:mc="http://schemas.openxmlformats.org/markup-compatibility/2006">
    <mc:Choice Requires="x15">
      <x15ac:absPath xmlns:x15ac="http://schemas.microsoft.com/office/spreadsheetml/2010/11/ac" url="C:\Users\huskywang\Desktop\Desktop\"/>
    </mc:Choice>
  </mc:AlternateContent>
  <bookViews>
    <workbookView xWindow="0" yWindow="0" windowWidth="28800" windowHeight="12435"/>
  </bookViews>
  <sheets>
    <sheet name="团对记录" sheetId="3" r:id="rId1"/>
    <sheet name="舟赛记录" sheetId="1" r:id="rId2"/>
    <sheet name="排行榜" sheetId="7" r:id="rId3"/>
    <sheet name="任务" sheetId="5" r:id="rId4"/>
    <sheet name="联盟记录" sheetId="4" r:id="rId5"/>
    <sheet name="大拿记录" sheetId="6" r:id="rId6"/>
    <sheet name="个人记录-Andrew" sheetId="2" r:id="rId7"/>
    <sheet name="Temp" sheetId="8" r:id="rId8"/>
  </sheets>
  <calcPr calcId="171027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R36" i="3" l="1"/>
  <c r="Q36" i="3"/>
  <c r="P36" i="3"/>
  <c r="O36" i="3"/>
  <c r="J36" i="3"/>
  <c r="I36" i="3"/>
  <c r="E36" i="3"/>
  <c r="D36" i="3"/>
  <c r="C36" i="3"/>
  <c r="W36" i="3"/>
  <c r="U36" i="3"/>
  <c r="N36" i="3"/>
  <c r="K36" i="3"/>
  <c r="B36" i="3"/>
  <c r="A36" i="3"/>
  <c r="S964" i="1"/>
  <c r="S962" i="1"/>
  <c r="S960" i="1"/>
  <c r="S958" i="1"/>
  <c r="P972" i="1"/>
  <c r="Q972" i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R972" i="1"/>
  <c r="P973" i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R973" i="1"/>
  <c r="R974" i="1"/>
  <c r="R975" i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H972" i="1"/>
  <c r="H973" i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A972" i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B972" i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S95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N956" i="1"/>
  <c r="M956" i="1"/>
  <c r="S36" i="3" l="1"/>
  <c r="H36" i="3"/>
  <c r="N952" i="1"/>
  <c r="M952" i="1"/>
  <c r="N954" i="1"/>
  <c r="M954" i="1"/>
  <c r="U35" i="3" l="1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P929" i="1" s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D35" i="3" l="1"/>
  <c r="E35" i="3"/>
  <c r="S930" i="1"/>
  <c r="S934" i="1" s="1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P901" i="1" s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K35" i="3" l="1"/>
  <c r="N35" i="3"/>
  <c r="H35" i="3"/>
  <c r="I35" i="3"/>
  <c r="S902" i="1"/>
  <c r="S906" i="1" s="1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D34" i="3"/>
  <c r="E34" i="3"/>
  <c r="N34" i="3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D33" i="3" s="1"/>
  <c r="P871" i="1"/>
  <c r="E33" i="3" s="1"/>
  <c r="I33" i="3" s="1"/>
  <c r="N871" i="1"/>
  <c r="M871" i="1"/>
  <c r="B871" i="1"/>
  <c r="O35" i="3" l="1"/>
  <c r="K34" i="3"/>
  <c r="O34" i="3" s="1"/>
  <c r="P35" i="3" s="1"/>
  <c r="H34" i="3"/>
  <c r="I34" i="3"/>
  <c r="K33" i="3"/>
  <c r="H33" i="3"/>
  <c r="N33" i="3"/>
  <c r="B872" i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R872" i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S873" i="1"/>
  <c r="S877" i="1" s="1"/>
  <c r="S849" i="1"/>
  <c r="L857" i="1"/>
  <c r="O33" i="3" l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N857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S841" i="1"/>
  <c r="J32" i="3" s="1"/>
  <c r="R841" i="1"/>
  <c r="R842" i="1" s="1"/>
  <c r="R843" i="1" s="1"/>
  <c r="R844" i="1" s="1"/>
  <c r="R845" i="1" s="1"/>
  <c r="R846" i="1" s="1"/>
  <c r="R847" i="1" s="1"/>
  <c r="R848" i="1" s="1"/>
  <c r="P841" i="1"/>
  <c r="P842" i="1" s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S33" i="3" l="1"/>
  <c r="P34" i="3"/>
  <c r="D32" i="3"/>
  <c r="E32" i="3"/>
  <c r="R849" i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S843" i="1"/>
  <c r="S847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R812" i="1" s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S34" i="3" l="1"/>
  <c r="Q35" i="3"/>
  <c r="S35" i="3" s="1"/>
  <c r="N32" i="3"/>
  <c r="I32" i="3"/>
  <c r="K32" i="3"/>
  <c r="H32" i="3"/>
  <c r="E31" i="3"/>
  <c r="D31" i="3"/>
  <c r="S813" i="1"/>
  <c r="S817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2" i="3" l="1"/>
  <c r="S32" i="3" s="1"/>
  <c r="K31" i="3"/>
  <c r="H31" i="3"/>
  <c r="I31" i="3"/>
  <c r="N31" i="3"/>
  <c r="O37" i="5"/>
  <c r="O36" i="5"/>
  <c r="O31" i="3" l="1"/>
  <c r="S31" i="3" s="1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E30" i="3" s="1"/>
  <c r="I30" i="3" s="1"/>
  <c r="R781" i="1"/>
  <c r="D30" i="3" s="1"/>
  <c r="S789" i="1"/>
  <c r="S785" i="1"/>
  <c r="Q782" i="1"/>
  <c r="Q783" i="1" s="1"/>
  <c r="Q784" i="1" s="1"/>
  <c r="Q785" i="1" s="1"/>
  <c r="Q786" i="1" s="1"/>
  <c r="Q787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Q788" i="1" l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N30" i="3"/>
  <c r="K30" i="3"/>
  <c r="H30" i="3"/>
  <c r="S783" i="1"/>
  <c r="S787" i="1" s="1"/>
  <c r="B795" i="1"/>
  <c r="B796" i="1" s="1"/>
  <c r="P782" i="1"/>
  <c r="P783" i="1" s="1"/>
  <c r="P784" i="1" s="1"/>
  <c r="P785" i="1" s="1"/>
  <c r="P786" i="1" s="1"/>
  <c r="P787" i="1" s="1"/>
  <c r="R782" i="1"/>
  <c r="R783" i="1" s="1"/>
  <c r="R784" i="1" s="1"/>
  <c r="R785" i="1" s="1"/>
  <c r="R786" i="1" s="1"/>
  <c r="R787" i="1" s="1"/>
  <c r="R751" i="1"/>
  <c r="Q807" i="1" l="1"/>
  <c r="Q808" i="1" s="1"/>
  <c r="Q809" i="1" s="1"/>
  <c r="Q810" i="1" s="1"/>
  <c r="B797" i="1"/>
  <c r="B798" i="1" s="1"/>
  <c r="B799" i="1" s="1"/>
  <c r="B800" i="1" s="1"/>
  <c r="B801" i="1" s="1"/>
  <c r="B802" i="1" s="1"/>
  <c r="B803" i="1" s="1"/>
  <c r="B804" i="1" s="1"/>
  <c r="B805" i="1" s="1"/>
  <c r="B806" i="1" s="1"/>
  <c r="O30" i="3"/>
  <c r="S30" i="3" s="1"/>
  <c r="R788" i="1"/>
  <c r="R789" i="1" s="1"/>
  <c r="P788" i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B807" i="1" l="1"/>
  <c r="B808" i="1" s="1"/>
  <c r="B809" i="1" s="1"/>
  <c r="B810" i="1" s="1"/>
  <c r="R790" i="1"/>
  <c r="P789" i="1"/>
  <c r="E29" i="3"/>
  <c r="I29" i="3" s="1"/>
  <c r="D29" i="3"/>
  <c r="S753" i="1"/>
  <c r="S757" i="1" s="1"/>
  <c r="N723" i="1"/>
  <c r="R791" i="1" l="1"/>
  <c r="P790" i="1"/>
  <c r="H29" i="3"/>
  <c r="K29" i="3"/>
  <c r="N29" i="3"/>
  <c r="C28" i="3"/>
  <c r="W28" i="3"/>
  <c r="U28" i="3"/>
  <c r="N740" i="1"/>
  <c r="R721" i="1"/>
  <c r="D28" i="3" s="1"/>
  <c r="P721" i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R792" i="1" l="1"/>
  <c r="P791" i="1"/>
  <c r="O29" i="3"/>
  <c r="P722" i="1"/>
  <c r="R722" i="1"/>
  <c r="E28" i="3"/>
  <c r="I28" i="3" s="1"/>
  <c r="S723" i="1"/>
  <c r="S727" i="1" s="1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N691" i="1"/>
  <c r="R793" i="1" l="1"/>
  <c r="R794" i="1" s="1"/>
  <c r="R795" i="1" s="1"/>
  <c r="R796" i="1" s="1"/>
  <c r="P792" i="1"/>
  <c r="P793" i="1" s="1"/>
  <c r="H28" i="3"/>
  <c r="R723" i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P723" i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K28" i="3"/>
  <c r="N28" i="3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E27" i="3"/>
  <c r="N27" i="3" s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S693" i="1"/>
  <c r="S697" i="1" s="1"/>
  <c r="C26" i="3"/>
  <c r="W26" i="3"/>
  <c r="U26" i="3"/>
  <c r="R797" i="1" l="1"/>
  <c r="P794" i="1"/>
  <c r="P795" i="1" s="1"/>
  <c r="P796" i="1" s="1"/>
  <c r="K27" i="3"/>
  <c r="O27" i="3" s="1"/>
  <c r="P28" i="3" s="1"/>
  <c r="Q29" i="3" s="1"/>
  <c r="O28" i="3"/>
  <c r="P29" i="3" s="1"/>
  <c r="I27" i="3"/>
  <c r="H27" i="3"/>
  <c r="S670" i="1"/>
  <c r="N689" i="1"/>
  <c r="N680" i="1"/>
  <c r="N677" i="1"/>
  <c r="N674" i="1"/>
  <c r="N670" i="1"/>
  <c r="R798" i="1" l="1"/>
  <c r="P797" i="1"/>
  <c r="N687" i="1"/>
  <c r="P662" i="1"/>
  <c r="E26" i="3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N662" i="1"/>
  <c r="R799" i="1" l="1"/>
  <c r="R800" i="1" s="1"/>
  <c r="R801" i="1" s="1"/>
  <c r="P798" i="1"/>
  <c r="P663" i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26" i="3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D26" i="3"/>
  <c r="S664" i="1"/>
  <c r="S668" i="1" s="1"/>
  <c r="O101" i="5"/>
  <c r="R802" i="1" l="1"/>
  <c r="P799" i="1"/>
  <c r="P800" i="1" s="1"/>
  <c r="P801" i="1" s="1"/>
  <c r="I26" i="3"/>
  <c r="H26" i="3"/>
  <c r="K26" i="3"/>
  <c r="O26" i="3" s="1"/>
  <c r="P27" i="3" s="1"/>
  <c r="Q28" i="3" s="1"/>
  <c r="R29" i="3" s="1"/>
  <c r="S29" i="3" s="1"/>
  <c r="O55" i="5"/>
  <c r="O30" i="5"/>
  <c r="R803" i="1" l="1"/>
  <c r="P802" i="1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R804" i="1" l="1"/>
  <c r="P803" i="1"/>
  <c r="E25" i="3"/>
  <c r="I25" i="3" s="1"/>
  <c r="D25" i="3"/>
  <c r="S636" i="1"/>
  <c r="S640" i="1" s="1"/>
  <c r="O4" i="5"/>
  <c r="R805" i="1" l="1"/>
  <c r="R806" i="1" s="1"/>
  <c r="P804" i="1"/>
  <c r="O19" i="5"/>
  <c r="O20" i="5"/>
  <c r="O74" i="5"/>
  <c r="O59" i="5"/>
  <c r="A3" i="5"/>
  <c r="A5" i="5" s="1"/>
  <c r="A8" i="5" s="1"/>
  <c r="A12" i="5" s="1"/>
  <c r="A14" i="5" s="1"/>
  <c r="A16" i="5" s="1"/>
  <c r="O54" i="5"/>
  <c r="O53" i="5"/>
  <c r="R807" i="1" l="1"/>
  <c r="R808" i="1" s="1"/>
  <c r="R809" i="1" s="1"/>
  <c r="R810" i="1" s="1"/>
  <c r="P805" i="1"/>
  <c r="P806" i="1" s="1"/>
  <c r="A19" i="5"/>
  <c r="A22" i="5" s="1"/>
  <c r="A24" i="5" s="1"/>
  <c r="A26" i="5" s="1"/>
  <c r="A28" i="5" s="1"/>
  <c r="A29" i="5" s="1"/>
  <c r="A30" i="5" s="1"/>
  <c r="A31" i="5" s="1"/>
  <c r="A34" i="5" s="1"/>
  <c r="O10" i="5"/>
  <c r="O8" i="5"/>
  <c r="O12" i="5"/>
  <c r="O66" i="5"/>
  <c r="O44" i="5"/>
  <c r="O51" i="5"/>
  <c r="O26" i="5"/>
  <c r="A39" i="5" l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36" i="5"/>
  <c r="A38" i="5" s="1"/>
  <c r="P807" i="1"/>
  <c r="P808" i="1" s="1"/>
  <c r="P809" i="1" s="1"/>
  <c r="P810" i="1" s="1"/>
  <c r="O72" i="5"/>
  <c r="O29" i="5"/>
  <c r="O107" i="5"/>
  <c r="O103" i="5"/>
  <c r="O104" i="5"/>
  <c r="O105" i="5"/>
  <c r="O106" i="5"/>
  <c r="O57" i="5"/>
  <c r="O78" i="5"/>
  <c r="A101" i="5" l="1"/>
  <c r="A102" i="5" s="1"/>
  <c r="A103" i="5" s="1"/>
  <c r="A104" i="5" s="1"/>
  <c r="A105" i="5" s="1"/>
  <c r="A106" i="5" s="1"/>
  <c r="A107" i="5" s="1"/>
  <c r="S612" i="1"/>
  <c r="S608" i="1"/>
  <c r="S604" i="1"/>
  <c r="N614" i="1"/>
  <c r="N622" i="1"/>
  <c r="N609" i="1"/>
  <c r="AB22" i="3"/>
  <c r="AB25" i="3" s="1"/>
  <c r="AB23" i="3"/>
  <c r="Z23" i="3"/>
  <c r="Z22" i="3"/>
  <c r="Z25" i="3" s="1"/>
  <c r="Z19" i="3" l="1"/>
  <c r="AB19" i="3"/>
  <c r="W23" i="3"/>
  <c r="P604" i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J24" i="3"/>
  <c r="R604" i="1"/>
  <c r="D24" i="3" s="1"/>
  <c r="N604" i="1"/>
  <c r="C24" i="3"/>
  <c r="U24" i="3"/>
  <c r="S578" i="1"/>
  <c r="Q606" i="1" l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S606" i="1"/>
  <c r="S610" i="1" s="1"/>
  <c r="P605" i="1"/>
  <c r="R605" i="1"/>
  <c r="E24" i="3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H24" i="3" l="1"/>
  <c r="I24" i="3"/>
  <c r="R606" i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P606" i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24" i="3"/>
  <c r="K24" i="3"/>
  <c r="S576" i="1"/>
  <c r="S580" i="1" s="1"/>
  <c r="D23" i="3"/>
  <c r="E23" i="3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P544" i="1"/>
  <c r="P545" i="1" s="1"/>
  <c r="P546" i="1" s="1"/>
  <c r="P547" i="1" s="1"/>
  <c r="P548" i="1" s="1"/>
  <c r="P549" i="1" s="1"/>
  <c r="P550" i="1" s="1"/>
  <c r="P551" i="1" s="1"/>
  <c r="N544" i="1"/>
  <c r="R515" i="1"/>
  <c r="P515" i="1"/>
  <c r="N537" i="1"/>
  <c r="N533" i="1"/>
  <c r="N529" i="1"/>
  <c r="U22" i="3"/>
  <c r="H23" i="3" l="1"/>
  <c r="I23" i="3"/>
  <c r="H25" i="3"/>
  <c r="N25" i="3"/>
  <c r="K25" i="3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D22" i="3"/>
  <c r="N23" i="3"/>
  <c r="O24" i="3"/>
  <c r="P25" i="3" s="1"/>
  <c r="Q26" i="3" s="1"/>
  <c r="R27" i="3" s="1"/>
  <c r="K23" i="3"/>
  <c r="E22" i="3"/>
  <c r="I22" i="3" s="1"/>
  <c r="P552" i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S546" i="1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P516" i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15" i="1"/>
  <c r="O25" i="3" l="1"/>
  <c r="P26" i="3" s="1"/>
  <c r="Q27" i="3" s="1"/>
  <c r="O23" i="3"/>
  <c r="P24" i="3" s="1"/>
  <c r="Q25" i="3" s="1"/>
  <c r="R26" i="3" s="1"/>
  <c r="S517" i="1"/>
  <c r="D21" i="3"/>
  <c r="H22" i="3"/>
  <c r="E21" i="3"/>
  <c r="I21" i="3" s="1"/>
  <c r="C19" i="3"/>
  <c r="U19" i="3"/>
  <c r="S27" i="3" l="1"/>
  <c r="R28" i="3"/>
  <c r="S28" i="3" s="1"/>
  <c r="S26" i="3"/>
  <c r="K21" i="3"/>
  <c r="K22" i="3"/>
  <c r="H21" i="3"/>
  <c r="N21" i="3"/>
  <c r="S488" i="1"/>
  <c r="J20" i="3" s="1"/>
  <c r="N513" i="1"/>
  <c r="O21" i="3" l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N489" i="1"/>
  <c r="B489" i="1"/>
  <c r="B490" i="1" s="1"/>
  <c r="B491" i="1" s="1"/>
  <c r="R488" i="1"/>
  <c r="R489" i="1" s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P488" i="1"/>
  <c r="E20" i="3" s="1"/>
  <c r="N488" i="1"/>
  <c r="U20" i="3"/>
  <c r="H20" i="3" l="1"/>
  <c r="I20" i="3"/>
  <c r="P22" i="3"/>
  <c r="Q23" i="3" s="1"/>
  <c r="R24" i="3" s="1"/>
  <c r="Q490" i="1"/>
  <c r="R510" i="1"/>
  <c r="R511" i="1" s="1"/>
  <c r="R512" i="1" s="1"/>
  <c r="R513" i="1" s="1"/>
  <c r="R514" i="1" s="1"/>
  <c r="S490" i="1"/>
  <c r="N22" i="3" s="1"/>
  <c r="O22" i="3" s="1"/>
  <c r="P23" i="3" s="1"/>
  <c r="B492" i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D20" i="3"/>
  <c r="K20" i="3" s="1"/>
  <c r="N20" i="3"/>
  <c r="S464" i="1"/>
  <c r="J19" i="3" s="1"/>
  <c r="N486" i="1"/>
  <c r="Q24" i="3" l="1"/>
  <c r="Q491" i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P510" i="1"/>
  <c r="P511" i="1" s="1"/>
  <c r="P512" i="1" s="1"/>
  <c r="P513" i="1" s="1"/>
  <c r="P514" i="1" s="1"/>
  <c r="O20" i="3"/>
  <c r="P439" i="1"/>
  <c r="E18" i="3" s="1"/>
  <c r="N484" i="1"/>
  <c r="N471" i="1"/>
  <c r="R464" i="1"/>
  <c r="D19" i="3" s="1"/>
  <c r="P464" i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S24" i="3" l="1"/>
  <c r="R25" i="3"/>
  <c r="S25" i="3" s="1"/>
  <c r="P21" i="3"/>
  <c r="Q22" i="3" s="1"/>
  <c r="R23" i="3" s="1"/>
  <c r="S23" i="3" s="1"/>
  <c r="P465" i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E19" i="3"/>
  <c r="S466" i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R440" i="1" s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K19" i="3" l="1"/>
  <c r="I19" i="3"/>
  <c r="H19" i="3"/>
  <c r="N19" i="3"/>
  <c r="S440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N18" i="3"/>
  <c r="D18" i="3"/>
  <c r="O19" i="3" l="1"/>
  <c r="P20" i="3" s="1"/>
  <c r="K18" i="3"/>
  <c r="O18" i="3" s="1"/>
  <c r="H18" i="3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P19" i="3" l="1"/>
  <c r="Q20" i="3" s="1"/>
  <c r="R21" i="3" s="1"/>
  <c r="Q21" i="3"/>
  <c r="H443" i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E17" i="3"/>
  <c r="H17" i="3" s="1"/>
  <c r="D17" i="3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A386" i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R22" i="3" l="1"/>
  <c r="S22" i="3" s="1"/>
  <c r="S21" i="3"/>
  <c r="H492" i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A413" i="1"/>
  <c r="K17" i="3"/>
  <c r="N17" i="3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E16" i="3"/>
  <c r="N16" i="3" s="1"/>
  <c r="D16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61" i="1"/>
  <c r="R2" i="1"/>
  <c r="S31" i="1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A3" i="3"/>
  <c r="A4" i="3" s="1"/>
  <c r="A5" i="3" s="1"/>
  <c r="A6" i="3" s="1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H515" i="1" l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O17" i="3"/>
  <c r="P18" i="3" s="1"/>
  <c r="A384" i="1"/>
  <c r="A385" i="1" s="1"/>
  <c r="A414" i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K16" i="3"/>
  <c r="H16" i="3"/>
  <c r="E15" i="3"/>
  <c r="H15" i="3" s="1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D15" i="3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D14" i="3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H721" i="1" l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Q19" i="3"/>
  <c r="R20" i="3" s="1"/>
  <c r="S20" i="3" s="1"/>
  <c r="A443" i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O16" i="3"/>
  <c r="P17" i="3" s="1"/>
  <c r="Q18" i="3" s="1"/>
  <c r="R19" i="3" s="1"/>
  <c r="N15" i="3"/>
  <c r="K15" i="3"/>
  <c r="R328" i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P327" i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C13" i="3"/>
  <c r="U13" i="3"/>
  <c r="H782" i="1" l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S19" i="3"/>
  <c r="A492" i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O15" i="3"/>
  <c r="P16" i="3" s="1"/>
  <c r="Q17" i="3" s="1"/>
  <c r="R18" i="3" s="1"/>
  <c r="S18" i="3" s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E14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H797" i="1" l="1"/>
  <c r="H798" i="1" s="1"/>
  <c r="H799" i="1" s="1"/>
  <c r="H800" i="1" s="1"/>
  <c r="H801" i="1" s="1"/>
  <c r="H802" i="1" s="1"/>
  <c r="H803" i="1" s="1"/>
  <c r="H804" i="1" s="1"/>
  <c r="H805" i="1" s="1"/>
  <c r="H806" i="1" s="1"/>
  <c r="A515" i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N14" i="3"/>
  <c r="H14" i="3"/>
  <c r="K14" i="3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C12" i="3"/>
  <c r="U12" i="3"/>
  <c r="H807" i="1" l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A721" i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O14" i="3"/>
  <c r="P15" i="3" s="1"/>
  <c r="Q16" i="3" s="1"/>
  <c r="R17" i="3" s="1"/>
  <c r="P300" i="1"/>
  <c r="P303" i="1"/>
  <c r="E13" i="3"/>
  <c r="R303" i="1"/>
  <c r="D13" i="3"/>
  <c r="R321" i="1"/>
  <c r="R319" i="1"/>
  <c r="R307" i="1"/>
  <c r="R326" i="1"/>
  <c r="P312" i="1"/>
  <c r="P307" i="1"/>
  <c r="R313" i="1"/>
  <c r="R316" i="1"/>
  <c r="R324" i="1"/>
  <c r="R320" i="1"/>
  <c r="R312" i="1"/>
  <c r="R308" i="1"/>
  <c r="R325" i="1"/>
  <c r="R323" i="1"/>
  <c r="R318" i="1"/>
  <c r="R315" i="1"/>
  <c r="R311" i="1"/>
  <c r="R306" i="1"/>
  <c r="R322" i="1"/>
  <c r="R317" i="1"/>
  <c r="R314" i="1"/>
  <c r="R310" i="1"/>
  <c r="R305" i="1"/>
  <c r="P319" i="1"/>
  <c r="R309" i="1"/>
  <c r="R304" i="1"/>
  <c r="P325" i="1"/>
  <c r="P309" i="1"/>
  <c r="P311" i="1"/>
  <c r="P317" i="1"/>
  <c r="P316" i="1"/>
  <c r="P323" i="1"/>
  <c r="P315" i="1"/>
  <c r="P306" i="1"/>
  <c r="P322" i="1"/>
  <c r="P314" i="1"/>
  <c r="P305" i="1"/>
  <c r="P318" i="1"/>
  <c r="P310" i="1"/>
  <c r="P326" i="1"/>
  <c r="P308" i="1"/>
  <c r="P321" i="1"/>
  <c r="P313" i="1"/>
  <c r="P304" i="1"/>
  <c r="P324" i="1"/>
  <c r="P320" i="1"/>
  <c r="E12" i="3"/>
  <c r="P301" i="1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P282" i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H872" i="1" l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A751" i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S17" i="3"/>
  <c r="K13" i="3"/>
  <c r="N13" i="3"/>
  <c r="H13" i="3"/>
  <c r="D12" i="3"/>
  <c r="R289" i="1"/>
  <c r="R301" i="1"/>
  <c r="R290" i="1"/>
  <c r="R284" i="1"/>
  <c r="R283" i="1"/>
  <c r="R298" i="1"/>
  <c r="R291" i="1"/>
  <c r="R295" i="1"/>
  <c r="R286" i="1"/>
  <c r="R282" i="1"/>
  <c r="R300" i="1"/>
  <c r="R294" i="1"/>
  <c r="R299" i="1"/>
  <c r="R296" i="1"/>
  <c r="R288" i="1"/>
  <c r="R285" i="1"/>
  <c r="R297" i="1"/>
  <c r="R292" i="1"/>
  <c r="R287" i="1"/>
  <c r="R293" i="1"/>
  <c r="P294" i="1"/>
  <c r="P299" i="1"/>
  <c r="P296" i="1"/>
  <c r="P288" i="1"/>
  <c r="P285" i="1"/>
  <c r="P298" i="1"/>
  <c r="P291" i="1"/>
  <c r="P295" i="1"/>
  <c r="P286" i="1"/>
  <c r="P292" i="1"/>
  <c r="P287" i="1"/>
  <c r="P293" i="1"/>
  <c r="P284" i="1"/>
  <c r="P297" i="1"/>
  <c r="P290" i="1"/>
  <c r="P289" i="1"/>
  <c r="P283" i="1"/>
  <c r="U11" i="3"/>
  <c r="P261" i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N261" i="1"/>
  <c r="I10" i="3"/>
  <c r="C10" i="3"/>
  <c r="E10" i="3"/>
  <c r="N10" i="3" s="1"/>
  <c r="U10" i="3"/>
  <c r="R237" i="1"/>
  <c r="H928" i="1" l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A797" i="1"/>
  <c r="A798" i="1" s="1"/>
  <c r="A799" i="1" s="1"/>
  <c r="A800" i="1" s="1"/>
  <c r="A801" i="1" s="1"/>
  <c r="A802" i="1" s="1"/>
  <c r="A803" i="1" s="1"/>
  <c r="A804" i="1" s="1"/>
  <c r="A805" i="1" s="1"/>
  <c r="A806" i="1" s="1"/>
  <c r="O13" i="3"/>
  <c r="P14" i="3" s="1"/>
  <c r="Q15" i="3" s="1"/>
  <c r="R16" i="3" s="1"/>
  <c r="S16" i="3" s="1"/>
  <c r="R241" i="1"/>
  <c r="R267" i="1"/>
  <c r="D11" i="3"/>
  <c r="E11" i="3"/>
  <c r="N11" i="3" s="1"/>
  <c r="P267" i="1"/>
  <c r="P262" i="1"/>
  <c r="P277" i="1"/>
  <c r="P273" i="1"/>
  <c r="P266" i="1"/>
  <c r="P264" i="1"/>
  <c r="P271" i="1"/>
  <c r="P270" i="1"/>
  <c r="P265" i="1"/>
  <c r="P268" i="1"/>
  <c r="P275" i="1"/>
  <c r="P279" i="1"/>
  <c r="P278" i="1"/>
  <c r="P274" i="1"/>
  <c r="P280" i="1"/>
  <c r="R262" i="1"/>
  <c r="R264" i="1"/>
  <c r="R273" i="1"/>
  <c r="R274" i="1"/>
  <c r="R275" i="1"/>
  <c r="R277" i="1"/>
  <c r="R278" i="1"/>
  <c r="R268" i="1"/>
  <c r="R270" i="1"/>
  <c r="R280" i="1"/>
  <c r="R279" i="1"/>
  <c r="R265" i="1"/>
  <c r="R271" i="1"/>
  <c r="R266" i="1"/>
  <c r="R263" i="1"/>
  <c r="R269" i="1"/>
  <c r="R272" i="1"/>
  <c r="R276" i="1"/>
  <c r="P263" i="1"/>
  <c r="P269" i="1"/>
  <c r="P272" i="1"/>
  <c r="P276" i="1"/>
  <c r="D10" i="3"/>
  <c r="K10" i="3" s="1"/>
  <c r="O10" i="3" s="1"/>
  <c r="P11" i="3" s="1"/>
  <c r="Q12" i="3" s="1"/>
  <c r="R13" i="3" s="1"/>
  <c r="H10" i="3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R256" i="1"/>
  <c r="N241" i="1"/>
  <c r="A807" i="1" l="1"/>
  <c r="A808" i="1" s="1"/>
  <c r="A809" i="1" s="1"/>
  <c r="A810" i="1" s="1"/>
  <c r="H11" i="3"/>
  <c r="K12" i="3"/>
  <c r="N12" i="3"/>
  <c r="H12" i="3"/>
  <c r="R244" i="1"/>
  <c r="R238" i="1"/>
  <c r="K11" i="3" s="1"/>
  <c r="O11" i="3" s="1"/>
  <c r="P12" i="3" s="1"/>
  <c r="Q13" i="3" s="1"/>
  <c r="R14" i="3" s="1"/>
  <c r="R242" i="1"/>
  <c r="R245" i="1"/>
  <c r="R255" i="1"/>
  <c r="R254" i="1"/>
  <c r="R239" i="1"/>
  <c r="R259" i="1"/>
  <c r="R248" i="1"/>
  <c r="R240" i="1"/>
  <c r="R253" i="1"/>
  <c r="R258" i="1"/>
  <c r="R252" i="1"/>
  <c r="R243" i="1"/>
  <c r="R249" i="1"/>
  <c r="R257" i="1"/>
  <c r="R247" i="1"/>
  <c r="R246" i="1"/>
  <c r="R250" i="1"/>
  <c r="R260" i="1"/>
  <c r="R251" i="1"/>
  <c r="R208" i="1"/>
  <c r="N209" i="1"/>
  <c r="U9" i="3"/>
  <c r="I9" i="3"/>
  <c r="E9" i="3"/>
  <c r="N9" i="3" s="1"/>
  <c r="A811" i="1" l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O12" i="3"/>
  <c r="P13" i="3" s="1"/>
  <c r="R210" i="1"/>
  <c r="R235" i="1"/>
  <c r="R223" i="1"/>
  <c r="R214" i="1"/>
  <c r="R228" i="1"/>
  <c r="R222" i="1"/>
  <c r="R213" i="1"/>
  <c r="R220" i="1"/>
  <c r="R215" i="1"/>
  <c r="R216" i="1"/>
  <c r="R225" i="1"/>
  <c r="R233" i="1"/>
  <c r="R218" i="1"/>
  <c r="R229" i="1"/>
  <c r="R221" i="1"/>
  <c r="R219" i="1"/>
  <c r="R226" i="1"/>
  <c r="R232" i="1"/>
  <c r="R212" i="1"/>
  <c r="R209" i="1"/>
  <c r="R217" i="1"/>
  <c r="R231" i="1"/>
  <c r="R211" i="1"/>
  <c r="R236" i="1"/>
  <c r="R224" i="1"/>
  <c r="R234" i="1"/>
  <c r="R230" i="1"/>
  <c r="R227" i="1"/>
  <c r="K9" i="3"/>
  <c r="O9" i="3" s="1"/>
  <c r="P10" i="3" s="1"/>
  <c r="Q11" i="3" s="1"/>
  <c r="R12" i="3" s="1"/>
  <c r="H9" i="3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A872" i="1" l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S13" i="3"/>
  <c r="Q14" i="3"/>
  <c r="S12" i="3"/>
  <c r="E8" i="3"/>
  <c r="N180" i="1"/>
  <c r="R179" i="1"/>
  <c r="R188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A928" i="1" l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H8" i="3"/>
  <c r="I8" i="3"/>
  <c r="S14" i="3"/>
  <c r="R15" i="3"/>
  <c r="S15" i="3" s="1"/>
  <c r="R180" i="1"/>
  <c r="R189" i="1"/>
  <c r="D8" i="3"/>
  <c r="K8" i="3" s="1"/>
  <c r="R186" i="1"/>
  <c r="R190" i="1"/>
  <c r="R197" i="1"/>
  <c r="R203" i="1"/>
  <c r="R201" i="1"/>
  <c r="R182" i="1"/>
  <c r="R192" i="1"/>
  <c r="R199" i="1"/>
  <c r="R191" i="1"/>
  <c r="R194" i="1"/>
  <c r="R193" i="1"/>
  <c r="R207" i="1"/>
  <c r="R206" i="1"/>
  <c r="R200" i="1"/>
  <c r="R184" i="1"/>
  <c r="R196" i="1"/>
  <c r="R204" i="1"/>
  <c r="R181" i="1"/>
  <c r="R183" i="1"/>
  <c r="R187" i="1"/>
  <c r="R198" i="1"/>
  <c r="R202" i="1"/>
  <c r="R195" i="1"/>
  <c r="R205" i="1"/>
  <c r="R185" i="1"/>
  <c r="N8" i="3"/>
  <c r="I7" i="3"/>
  <c r="E7" i="3"/>
  <c r="R149" i="1"/>
  <c r="D7" i="3" s="1"/>
  <c r="O8" i="3" l="1"/>
  <c r="P9" i="3" s="1"/>
  <c r="Q10" i="3" s="1"/>
  <c r="R11" i="3" s="1"/>
  <c r="S11" i="3" s="1"/>
  <c r="G50" i="2"/>
  <c r="G51" i="2" s="1"/>
  <c r="G52" i="2" s="1"/>
  <c r="G53" i="2" s="1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N7" i="3"/>
  <c r="H7" i="3"/>
  <c r="G76" i="4"/>
  <c r="I76" i="4" s="1"/>
  <c r="G75" i="4"/>
  <c r="H75" i="4" s="1"/>
  <c r="G74" i="4"/>
  <c r="H74" i="4" s="1"/>
  <c r="G73" i="4"/>
  <c r="H73" i="4" s="1"/>
  <c r="G72" i="4"/>
  <c r="I72" i="4" s="1"/>
  <c r="G71" i="4"/>
  <c r="H71" i="4" s="1"/>
  <c r="G70" i="4"/>
  <c r="I70" i="4" s="1"/>
  <c r="G69" i="4"/>
  <c r="I69" i="4" s="1"/>
  <c r="G68" i="4"/>
  <c r="I68" i="4" s="1"/>
  <c r="G67" i="4"/>
  <c r="H67" i="4" s="1"/>
  <c r="G66" i="4"/>
  <c r="I66" i="4" s="1"/>
  <c r="G65" i="4"/>
  <c r="H65" i="4" s="1"/>
  <c r="G64" i="4"/>
  <c r="I64" i="4" s="1"/>
  <c r="G63" i="4"/>
  <c r="H63" i="4" s="1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H70" i="4" l="1"/>
  <c r="K7" i="3"/>
  <c r="O7" i="3" s="1"/>
  <c r="P8" i="3" s="1"/>
  <c r="Q9" i="3" s="1"/>
  <c r="R10" i="3" s="1"/>
  <c r="S10" i="3" s="1"/>
  <c r="I75" i="4"/>
  <c r="I74" i="4"/>
  <c r="I71" i="4"/>
  <c r="I67" i="4"/>
  <c r="H66" i="4"/>
  <c r="I63" i="4"/>
  <c r="H69" i="4"/>
  <c r="H64" i="4"/>
  <c r="I65" i="4"/>
  <c r="H68" i="4"/>
  <c r="H72" i="4"/>
  <c r="I73" i="4"/>
  <c r="H76" i="4"/>
  <c r="D6" i="3"/>
  <c r="E62" i="4" s="1"/>
  <c r="G62" i="4" s="1"/>
  <c r="I62" i="4" s="1"/>
  <c r="U6" i="3"/>
  <c r="N6" i="3"/>
  <c r="H6" i="3"/>
  <c r="H62" i="4" l="1"/>
  <c r="K6" i="3"/>
  <c r="O6" i="3" s="1"/>
  <c r="P7" i="3" s="1"/>
  <c r="Q8" i="3" s="1"/>
  <c r="R9" i="3" s="1"/>
  <c r="S9" i="3" s="1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R92" i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 s="1"/>
  <c r="G59" i="4"/>
  <c r="H59" i="4" s="1"/>
  <c r="G58" i="4"/>
  <c r="H58" i="4" s="1"/>
  <c r="G57" i="4"/>
  <c r="I57" i="4" s="1"/>
  <c r="G56" i="4"/>
  <c r="I56" i="4" s="1"/>
  <c r="G55" i="4"/>
  <c r="H55" i="4" s="1"/>
  <c r="G54" i="4"/>
  <c r="I54" i="4" s="1"/>
  <c r="G53" i="4"/>
  <c r="I53" i="4" s="1"/>
  <c r="G52" i="4"/>
  <c r="I52" i="4" s="1"/>
  <c r="G51" i="4"/>
  <c r="I51" i="4" s="1"/>
  <c r="G50" i="4"/>
  <c r="I50" i="4" s="1"/>
  <c r="G49" i="4"/>
  <c r="I49" i="4" s="1"/>
  <c r="G48" i="4"/>
  <c r="I48" i="4" s="1"/>
  <c r="G47" i="4"/>
  <c r="I47" i="4" s="1"/>
  <c r="I55" i="4" l="1"/>
  <c r="H50" i="4"/>
  <c r="I59" i="4"/>
  <c r="O5" i="3"/>
  <c r="P6" i="3" s="1"/>
  <c r="Q7" i="3" s="1"/>
  <c r="R8" i="3" s="1"/>
  <c r="S8" i="3" s="1"/>
  <c r="I58" i="4"/>
  <c r="I61" i="4"/>
  <c r="H60" i="4"/>
  <c r="H57" i="4"/>
  <c r="H56" i="4"/>
  <c r="H54" i="4"/>
  <c r="H53" i="4"/>
  <c r="H52" i="4"/>
  <c r="H51" i="4"/>
  <c r="H49" i="4"/>
  <c r="H48" i="4"/>
  <c r="H47" i="4"/>
  <c r="G46" i="4"/>
  <c r="I46" i="4" s="1"/>
  <c r="G45" i="4"/>
  <c r="H45" i="4" s="1"/>
  <c r="G44" i="4"/>
  <c r="I44" i="4" s="1"/>
  <c r="G43" i="4"/>
  <c r="I43" i="4" s="1"/>
  <c r="G42" i="4"/>
  <c r="I42" i="4" s="1"/>
  <c r="G41" i="4"/>
  <c r="H41" i="4" s="1"/>
  <c r="G40" i="4"/>
  <c r="I40" i="4" s="1"/>
  <c r="G39" i="4"/>
  <c r="I39" i="4" s="1"/>
  <c r="G38" i="4"/>
  <c r="I38" i="4" s="1"/>
  <c r="G37" i="4"/>
  <c r="H37" i="4" s="1"/>
  <c r="G36" i="4"/>
  <c r="I36" i="4" s="1"/>
  <c r="G35" i="4"/>
  <c r="I35" i="4" s="1"/>
  <c r="G34" i="4"/>
  <c r="I34" i="4" s="1"/>
  <c r="G33" i="4"/>
  <c r="H33" i="4" s="1"/>
  <c r="G32" i="4"/>
  <c r="I32" i="4" s="1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D4" i="3"/>
  <c r="K4" i="3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44" i="4" l="1"/>
  <c r="H32" i="4"/>
  <c r="I33" i="4"/>
  <c r="H36" i="4"/>
  <c r="I37" i="4"/>
  <c r="H40" i="4"/>
  <c r="I41" i="4"/>
  <c r="I45" i="4"/>
  <c r="H35" i="4"/>
  <c r="H39" i="4"/>
  <c r="H43" i="4"/>
  <c r="H34" i="4"/>
  <c r="H38" i="4"/>
  <c r="H42" i="4"/>
  <c r="H46" i="4"/>
  <c r="O4" i="3"/>
  <c r="P5" i="3" s="1"/>
  <c r="Q6" i="3" s="1"/>
  <c r="N3" i="3"/>
  <c r="N2" i="3"/>
  <c r="R3" i="3"/>
  <c r="Q3" i="3"/>
  <c r="R4" i="3" s="1"/>
  <c r="U3" i="3"/>
  <c r="K3" i="3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17" i="4" s="1"/>
  <c r="H3" i="3"/>
  <c r="G31" i="4"/>
  <c r="I31" i="4" s="1"/>
  <c r="G30" i="4"/>
  <c r="H30" i="4" s="1"/>
  <c r="G29" i="4"/>
  <c r="H29" i="4" s="1"/>
  <c r="G28" i="4"/>
  <c r="I28" i="4" s="1"/>
  <c r="G27" i="4"/>
  <c r="H27" i="4" s="1"/>
  <c r="G26" i="4"/>
  <c r="I26" i="4" s="1"/>
  <c r="G25" i="4"/>
  <c r="H25" i="4" s="1"/>
  <c r="G24" i="4"/>
  <c r="H24" i="4" s="1"/>
  <c r="G23" i="4"/>
  <c r="I23" i="4" s="1"/>
  <c r="G22" i="4"/>
  <c r="H22" i="4" s="1"/>
  <c r="G21" i="4"/>
  <c r="H21" i="4" s="1"/>
  <c r="G20" i="4"/>
  <c r="H20" i="4" s="1"/>
  <c r="G19" i="4"/>
  <c r="H19" i="4" s="1"/>
  <c r="G18" i="4"/>
  <c r="I18" i="4" s="1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2" i="4" l="1"/>
  <c r="I20" i="4"/>
  <c r="I30" i="4"/>
  <c r="I19" i="4"/>
  <c r="I29" i="4"/>
  <c r="I25" i="4"/>
  <c r="H18" i="4"/>
  <c r="H23" i="4"/>
  <c r="H26" i="4"/>
  <c r="H28" i="4"/>
  <c r="H31" i="4"/>
  <c r="I24" i="4"/>
  <c r="R7" i="3"/>
  <c r="S7" i="3" s="1"/>
  <c r="O3" i="3"/>
  <c r="P4" i="3" s="1"/>
  <c r="Q5" i="3" s="1"/>
  <c r="R6" i="3" s="1"/>
  <c r="S6" i="3" s="1"/>
  <c r="I27" i="4"/>
  <c r="I21" i="4"/>
  <c r="I17" i="4"/>
  <c r="O24" i="5"/>
  <c r="P82" i="5"/>
  <c r="N60" i="1" l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36" i="5" l="1"/>
  <c r="R37" i="5"/>
  <c r="R55" i="5"/>
  <c r="R101" i="5"/>
  <c r="R30" i="5"/>
  <c r="R32" i="5"/>
  <c r="R19" i="5"/>
  <c r="R4" i="5"/>
  <c r="R59" i="5"/>
  <c r="R74" i="5"/>
  <c r="R10" i="5"/>
  <c r="R54" i="5"/>
  <c r="R53" i="5"/>
  <c r="R12" i="5"/>
  <c r="R8" i="5"/>
  <c r="R44" i="5"/>
  <c r="R66" i="5"/>
  <c r="R26" i="5"/>
  <c r="R51" i="5"/>
  <c r="R29" i="5"/>
  <c r="R72" i="5"/>
  <c r="R57" i="5"/>
  <c r="R107" i="5"/>
  <c r="R106" i="5"/>
  <c r="R103" i="5"/>
  <c r="R104" i="5"/>
  <c r="R105" i="5"/>
  <c r="R42" i="5"/>
  <c r="R50" i="5"/>
  <c r="R102" i="5"/>
  <c r="R46" i="5"/>
  <c r="R34" i="5"/>
  <c r="R3" i="5"/>
  <c r="R24" i="5"/>
  <c r="R92" i="5"/>
  <c r="R84" i="5"/>
  <c r="R76" i="5"/>
  <c r="R65" i="5"/>
  <c r="R52" i="5"/>
  <c r="R39" i="5"/>
  <c r="R27" i="5"/>
  <c r="R16" i="5"/>
  <c r="R99" i="5"/>
  <c r="R64" i="5"/>
  <c r="R82" i="5"/>
  <c r="R73" i="5"/>
  <c r="R63" i="5"/>
  <c r="R48" i="5"/>
  <c r="R35" i="5"/>
  <c r="R23" i="5"/>
  <c r="R11" i="5"/>
  <c r="R100" i="5"/>
  <c r="R75" i="5"/>
  <c r="R25" i="5"/>
  <c r="R90" i="5"/>
  <c r="R97" i="5"/>
  <c r="R89" i="5"/>
  <c r="R81" i="5"/>
  <c r="R71" i="5"/>
  <c r="R62" i="5"/>
  <c r="R47" i="5"/>
  <c r="R33" i="5"/>
  <c r="R22" i="5"/>
  <c r="R9" i="5"/>
  <c r="R91" i="5"/>
  <c r="R38" i="5"/>
  <c r="R98" i="5"/>
  <c r="R96" i="5"/>
  <c r="R88" i="5"/>
  <c r="R80" i="5"/>
  <c r="R70" i="5"/>
  <c r="R61" i="5"/>
  <c r="R45" i="5"/>
  <c r="R31" i="5"/>
  <c r="R21" i="5"/>
  <c r="R7" i="5"/>
  <c r="R83" i="5"/>
  <c r="R13" i="5"/>
  <c r="R95" i="5"/>
  <c r="R87" i="5"/>
  <c r="R79" i="5"/>
  <c r="R69" i="5"/>
  <c r="R60" i="5"/>
  <c r="R43" i="5"/>
  <c r="R15" i="5"/>
  <c r="R20" i="5"/>
  <c r="R6" i="5"/>
  <c r="R94" i="5"/>
  <c r="R86" i="5"/>
  <c r="R78" i="5"/>
  <c r="R68" i="5"/>
  <c r="R58" i="5"/>
  <c r="R41" i="5"/>
  <c r="R14" i="5"/>
  <c r="R18" i="5"/>
  <c r="R5" i="5"/>
  <c r="R49" i="5"/>
  <c r="R2" i="5"/>
  <c r="R93" i="5"/>
  <c r="R85" i="5"/>
  <c r="R77" i="5"/>
  <c r="R67" i="5"/>
  <c r="R56" i="5"/>
  <c r="R40" i="5"/>
  <c r="R28" i="5"/>
  <c r="R17" i="5"/>
  <c r="O13" i="5"/>
  <c r="O2" i="5"/>
  <c r="G3" i="4" l="1"/>
  <c r="I3" i="4" s="1"/>
  <c r="G4" i="4"/>
  <c r="H4" i="4" s="1"/>
  <c r="G5" i="4"/>
  <c r="I5" i="4" s="1"/>
  <c r="G6" i="4"/>
  <c r="I6" i="4" s="1"/>
  <c r="G7" i="4"/>
  <c r="I7" i="4" s="1"/>
  <c r="G8" i="4"/>
  <c r="I8" i="4" s="1"/>
  <c r="G9" i="4"/>
  <c r="I9" i="4" s="1"/>
  <c r="G10" i="4"/>
  <c r="H10" i="4" s="1"/>
  <c r="G11" i="4"/>
  <c r="I11" i="4" s="1"/>
  <c r="G12" i="4"/>
  <c r="I12" i="4" s="1"/>
  <c r="G13" i="4"/>
  <c r="I13" i="4" s="1"/>
  <c r="G14" i="4"/>
  <c r="I14" i="4" s="1"/>
  <c r="G15" i="4"/>
  <c r="I15" i="4" s="1"/>
  <c r="G16" i="4"/>
  <c r="I16" i="4" s="1"/>
  <c r="G2" i="4"/>
  <c r="I2" i="4" s="1"/>
  <c r="D2" i="3"/>
  <c r="K2" i="3" s="1"/>
  <c r="O2" i="3" s="1"/>
  <c r="P3" i="3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14" i="4" l="1"/>
  <c r="H8" i="4"/>
  <c r="H3" i="4"/>
  <c r="H12" i="4"/>
  <c r="H7" i="4"/>
  <c r="H16" i="4"/>
  <c r="H11" i="4"/>
  <c r="H6" i="4"/>
  <c r="I10" i="4"/>
  <c r="H15" i="4"/>
  <c r="Q4" i="3"/>
  <c r="S3" i="3"/>
  <c r="S2" i="3"/>
  <c r="H2" i="4"/>
  <c r="H13" i="4"/>
  <c r="H9" i="4"/>
  <c r="H5" i="4"/>
  <c r="I4" i="4"/>
  <c r="S4" i="3" l="1"/>
  <c r="R5" i="3"/>
  <c r="S5" i="3" s="1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</calcChain>
</file>

<file path=xl/sharedStrings.xml><?xml version="1.0" encoding="utf-8"?>
<sst xmlns="http://schemas.openxmlformats.org/spreadsheetml/2006/main" count="3382" uniqueCount="787">
  <si>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</si>
  <si>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</si>
  <si>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</si>
  <si>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</si>
  <si>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</si>
  <si>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</si>
  <si>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</si>
  <si>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</si>
  <si>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</si>
  <si>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</si>
  <si>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</si>
  <si>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</si>
  <si>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</si>
  <si>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</si>
  <si>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</si>
  <si>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</si>
  <si>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</si>
  <si>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</si>
  <si>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</si>
  <si>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</si>
  <si>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</si>
  <si>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</si>
  <si>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</si>
  <si>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</si>
  <si>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</si>
  <si>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</si>
  <si>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</si>
  <si>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一个不寻常的小镇</t>
    <phoneticPr fontId="2" type="noConversion"/>
  </si>
  <si>
    <t>悠然小镇</t>
    <phoneticPr fontId="2" type="noConversion"/>
  </si>
  <si>
    <t>222937</t>
    <phoneticPr fontId="2" type="noConversion"/>
  </si>
  <si>
    <t>王大拿</t>
    <phoneticPr fontId="2" type="noConversion"/>
  </si>
  <si>
    <t>小猪猪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</si>
  <si>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</si>
  <si>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</si>
  <si>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</si>
  <si>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Township开心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</si>
  <si>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</si>
  <si>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</si>
  <si>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</si>
  <si>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凤凰山庄</t>
    <phoneticPr fontId="2" type="noConversion"/>
  </si>
  <si>
    <t>Andrew</t>
    <phoneticPr fontId="2" type="noConversion"/>
  </si>
  <si>
    <t>皇家</t>
    <phoneticPr fontId="2" type="noConversion"/>
  </si>
  <si>
    <t>天府之国</t>
    <phoneticPr fontId="2" type="noConversion"/>
  </si>
  <si>
    <t>小多多</t>
    <phoneticPr fontId="2" type="noConversion"/>
  </si>
  <si>
    <t>兰东之梦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</si>
  <si>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</si>
  <si>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</si>
  <si>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</si>
  <si>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睡睡小镇</t>
    <phoneticPr fontId="2" type="noConversion"/>
  </si>
  <si>
    <t>梦玥城</t>
    <phoneticPr fontId="2" type="noConversion"/>
  </si>
  <si>
    <t>Murphy</t>
    <phoneticPr fontId="2" type="noConversion"/>
  </si>
  <si>
    <t>思(^O^)Super</t>
    <phoneticPr fontId="2" type="noConversion"/>
  </si>
  <si>
    <t>佳佳小镇</t>
    <phoneticPr fontId="2" type="noConversion"/>
  </si>
  <si>
    <t>苏苏的魔法城堡</t>
    <phoneticPr fontId="2" type="noConversion"/>
  </si>
  <si>
    <t>Dream</t>
    <phoneticPr fontId="2" type="noConversion"/>
  </si>
  <si>
    <t>协力领袖</t>
    <phoneticPr fontId="2" type="noConversion"/>
  </si>
  <si>
    <t>长老</t>
    <phoneticPr fontId="2" type="noConversion"/>
  </si>
  <si>
    <t>首领</t>
    <phoneticPr fontId="2" type="noConversion"/>
  </si>
  <si>
    <t>成员</t>
    <phoneticPr fontId="2" type="noConversion"/>
  </si>
  <si>
    <t>比赛人数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</si>
  <si>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</si>
  <si>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</si>
  <si>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</si>
  <si>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</si>
  <si>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</si>
  <si>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</si>
  <si>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</si>
  <si>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</si>
  <si>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</si>
  <si>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</si>
  <si>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</si>
  <si>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</si>
  <si>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</si>
  <si>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</si>
  <si>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</si>
  <si>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</si>
  <si>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</si>
  <si>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</si>
  <si>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</si>
  <si>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</si>
  <si>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</si>
  <si>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</si>
  <si>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</si>
  <si>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</si>
  <si>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</si>
  <si>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</si>
  <si>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</si>
  <si>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</si>
  <si>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</si>
  <si>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</si>
  <si>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</si>
  <si>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</si>
  <si>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</si>
  <si>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</si>
  <si>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</si>
  <si>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团队总分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</si>
  <si>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</si>
  <si>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</si>
  <si>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</si>
  <si>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</si>
  <si>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</si>
  <si>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</si>
  <si>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</si>
  <si>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</si>
  <si>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</si>
  <si>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</si>
  <si>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</si>
  <si>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</si>
  <si>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</si>
  <si>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</si>
  <si>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</si>
  <si>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</si>
  <si>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</si>
  <si>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</si>
  <si>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</si>
  <si>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</si>
  <si>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</si>
  <si>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</si>
  <si>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</si>
  <si>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</si>
  <si>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</si>
  <si>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</si>
  <si>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</si>
  <si>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</si>
  <si>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</si>
  <si>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</si>
  <si>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</si>
  <si>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</si>
  <si>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</si>
  <si>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</si>
  <si>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</si>
  <si>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</si>
  <si>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</si>
  <si>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</si>
  <si>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</si>
  <si>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</si>
  <si>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</si>
  <si>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</si>
  <si>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</si>
  <si>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</si>
  <si>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</si>
  <si>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</si>
  <si>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</si>
  <si>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</si>
  <si>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</si>
  <si>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</si>
  <si>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</si>
  <si>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</si>
  <si>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</si>
  <si>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</si>
  <si>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</si>
  <si>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</si>
  <si>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</si>
  <si>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</si>
  <si>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</si>
  <si>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</si>
  <si>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</si>
  <si>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</si>
  <si>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</si>
  <si>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</si>
  <si>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</si>
  <si>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</si>
  <si>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</si>
  <si>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</si>
  <si>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</si>
  <si>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</si>
  <si>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</si>
  <si>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</si>
  <si>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</si>
  <si>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</si>
  <si>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</si>
  <si>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</si>
  <si>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</si>
  <si>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</si>
  <si>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</si>
  <si>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</si>
  <si>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</si>
  <si>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</si>
  <si>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</si>
  <si>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</si>
  <si>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</si>
  <si>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</si>
  <si>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</si>
  <si>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</si>
  <si>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</si>
  <si>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</si>
  <si>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</si>
  <si>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</si>
  <si>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</si>
  <si>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</si>
  <si>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</si>
  <si>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</si>
  <si>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</si>
  <si>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</si>
  <si>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</si>
  <si>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</si>
  <si>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</si>
  <si>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</si>
  <si>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</si>
  <si>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</si>
  <si>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</si>
  <si>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</si>
  <si>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</si>
  <si>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</si>
  <si>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</si>
  <si>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</si>
  <si>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</si>
  <si>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</si>
  <si>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</si>
  <si>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</si>
  <si>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</si>
  <si>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</si>
  <si>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</si>
  <si>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</si>
  <si>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</si>
  <si>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</si>
  <si>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</si>
  <si>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</si>
  <si>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</si>
  <si>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</si>
  <si>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</si>
  <si>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</si>
  <si>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</si>
  <si>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</si>
  <si>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</si>
  <si>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</si>
  <si>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</si>
  <si>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</si>
  <si>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</si>
  <si>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</si>
  <si>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</si>
  <si>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</si>
  <si>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</si>
  <si>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</si>
  <si>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</si>
  <si>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</si>
  <si>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</si>
  <si>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</si>
  <si>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</si>
  <si>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</si>
  <si>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</si>
  <si>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</si>
  <si>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</si>
  <si>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</si>
  <si>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</si>
  <si>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</si>
  <si>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</si>
  <si>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</si>
  <si>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</si>
  <si>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</si>
  <si>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</si>
  <si>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</si>
  <si>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</si>
  <si>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</si>
  <si>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</si>
  <si>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</si>
  <si>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</si>
  <si>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</si>
  <si>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</si>
  <si>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</si>
  <si>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</si>
  <si>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</si>
  <si>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</si>
  <si>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</si>
  <si>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</si>
  <si>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</si>
  <si>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</si>
  <si>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</si>
  <si>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</si>
  <si>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</si>
  <si>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</si>
  <si>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</si>
  <si>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</si>
  <si>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</si>
  <si>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</si>
  <si>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</si>
  <si>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</si>
  <si>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</si>
  <si>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</si>
  <si>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</si>
  <si>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</si>
  <si>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</si>
  <si>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</si>
  <si>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</si>
  <si>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</si>
  <si>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</si>
  <si>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</si>
  <si>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</si>
  <si>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</si>
  <si>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</si>
  <si>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</si>
  <si>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</si>
  <si>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蔡家坡镇</t>
    <phoneticPr fontId="2" type="noConversion"/>
  </si>
  <si>
    <t>春暖花開</t>
    <phoneticPr fontId="2" type="noConversion"/>
  </si>
  <si>
    <t>成员</t>
    <phoneticPr fontId="2" type="noConversion"/>
  </si>
  <si>
    <t>567</t>
    <phoneticPr fontId="2" type="noConversion"/>
  </si>
  <si>
    <t>City Chanshay70</t>
    <phoneticPr fontId="2" type="noConversion"/>
  </si>
  <si>
    <t>陈家庄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</si>
  <si>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</si>
  <si>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</si>
  <si>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</si>
  <si>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</si>
  <si>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</si>
  <si>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</si>
  <si>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</si>
  <si>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</si>
  <si>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</si>
  <si>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</si>
  <si>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</si>
  <si>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</si>
  <si>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</si>
  <si>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</si>
  <si>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</si>
  <si>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</si>
  <si>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</si>
  <si>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</si>
  <si>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</si>
  <si>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</si>
  <si>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</si>
  <si>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</si>
  <si>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</si>
  <si>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</si>
  <si>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</si>
  <si>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</si>
  <si>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</si>
  <si>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</si>
  <si>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</si>
  <si>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</si>
  <si>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</si>
  <si>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</si>
  <si>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</si>
  <si>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</si>
  <si>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</si>
  <si>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</si>
  <si>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蔡家坡镇</t>
    <phoneticPr fontId="2" type="noConversion"/>
  </si>
  <si>
    <t>协力领袖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</si>
  <si>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</si>
  <si>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</si>
  <si>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</si>
  <si>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成员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</si>
  <si>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</si>
  <si>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</si>
  <si>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</si>
  <si>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</si>
  <si>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</si>
  <si>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</si>
  <si>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</si>
  <si>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</si>
  <si>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</si>
  <si>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</si>
  <si>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</si>
  <si>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</si>
  <si>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</si>
  <si>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</si>
  <si>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</si>
  <si>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</si>
  <si>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</si>
  <si>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</si>
  <si>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</si>
  <si>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</si>
  <si>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</si>
  <si>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</si>
  <si>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</si>
  <si>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</si>
  <si>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</si>
  <si>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</si>
  <si>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</si>
  <si>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</si>
  <si>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</si>
  <si>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</si>
  <si>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</si>
  <si>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协力领袖</t>
    <phoneticPr fontId="2" type="noConversion"/>
  </si>
  <si>
    <t>王大拿</t>
    <phoneticPr fontId="2" type="noConversion"/>
  </si>
  <si>
    <t>Heaven</t>
    <phoneticPr fontId="2" type="noConversion"/>
  </si>
  <si>
    <r>
      <t>湖州(Summer</t>
    </r>
    <r>
      <rPr>
        <sz val="11"/>
        <color rgb="FFFF0000"/>
        <rFont val="微软雅黑"/>
        <family val="2"/>
        <charset val="134"/>
      </rPr>
      <t>Dream</t>
    </r>
    <r>
      <rPr>
        <sz val="11"/>
        <color rgb="FFFF0000"/>
        <rFont val="微软雅黑"/>
        <family val="2"/>
        <charset val="134"/>
      </rPr>
      <t>)</t>
    </r>
    <phoneticPr fontId="2" type="noConversion"/>
  </si>
  <si>
    <t>成员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</si>
  <si>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</si>
  <si>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</si>
  <si>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</si>
  <si>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开心</t>
    <phoneticPr fontId="2" type="noConversion"/>
  </si>
  <si>
    <t>Am</t>
    <phoneticPr fontId="2" type="noConversion"/>
  </si>
  <si>
    <t>成员</t>
    <phoneticPr fontId="2" type="noConversion"/>
  </si>
  <si>
    <t>Lovetown</t>
    <phoneticPr fontId="2" type="noConversion"/>
  </si>
  <si>
    <t>协力领袖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</si>
  <si>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</si>
  <si>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</si>
  <si>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</si>
  <si>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</si>
  <si>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</si>
  <si>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</si>
  <si>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</si>
  <si>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协力领袖</t>
    <phoneticPr fontId="2" type="noConversion"/>
  </si>
  <si>
    <t>波羅蜜之城</t>
    <phoneticPr fontId="2" type="noConversion"/>
  </si>
  <si>
    <t>成员</t>
    <phoneticPr fontId="2" type="noConversion"/>
  </si>
  <si>
    <t>桔梗2</t>
    <phoneticPr fontId="2" type="noConversion"/>
  </si>
  <si>
    <t>王大拿</t>
    <phoneticPr fontId="2" type="noConversion"/>
  </si>
  <si>
    <t>协力领袖</t>
    <phoneticPr fontId="2" type="noConversion"/>
  </si>
  <si>
    <t>小猪猪</t>
    <phoneticPr fontId="2" type="noConversion"/>
  </si>
  <si>
    <t>小勲勲</t>
    <phoneticPr fontId="2" type="noConversion"/>
  </si>
  <si>
    <t>酷型男</t>
    <phoneticPr fontId="2" type="noConversion"/>
  </si>
  <si>
    <r>
      <t>V</t>
    </r>
    <r>
      <rPr>
        <b/>
        <sz val="11"/>
        <color rgb="FF00B050"/>
        <rFont val="微软雅黑"/>
        <family val="2"/>
        <charset val="134"/>
      </rPr>
      <t>ergola</t>
    </r>
    <phoneticPr fontId="2" type="noConversion"/>
  </si>
  <si>
    <r>
      <t>A</t>
    </r>
    <r>
      <rPr>
        <b/>
        <sz val="11"/>
        <color rgb="FF00B050"/>
        <rFont val="微软雅黑"/>
        <family val="2"/>
        <charset val="134"/>
      </rPr>
      <t>nitaLi</t>
    </r>
    <phoneticPr fontId="2" type="noConversion"/>
  </si>
  <si>
    <t>Baobao</t>
    <phoneticPr fontId="2" type="noConversion"/>
  </si>
  <si>
    <t>悠然小镇</t>
    <phoneticPr fontId="2" type="noConversion"/>
  </si>
  <si>
    <t>协力领袖</t>
    <phoneticPr fontId="2" type="noConversion"/>
  </si>
  <si>
    <t>月牙灣</t>
    <phoneticPr fontId="2" type="noConversion"/>
  </si>
  <si>
    <t>長老</t>
    <phoneticPr fontId="2" type="noConversion"/>
  </si>
  <si>
    <t>成员</t>
    <phoneticPr fontId="2" type="noConversion"/>
  </si>
  <si>
    <t>AnitaLi</t>
    <phoneticPr fontId="2" type="noConversion"/>
  </si>
  <si>
    <t>Vergola</t>
    <phoneticPr fontId="2" type="noConversion"/>
  </si>
  <si>
    <t>乐乐</t>
    <phoneticPr fontId="2" type="noConversion"/>
  </si>
  <si>
    <t>浪漫之都</t>
    <phoneticPr fontId="2" type="noConversion"/>
  </si>
  <si>
    <t>小猪猪</t>
    <phoneticPr fontId="2" type="noConversion"/>
  </si>
  <si>
    <t>Township可可村</t>
    <phoneticPr fontId="2" type="noConversion"/>
  </si>
  <si>
    <t>参赛次数</t>
    <phoneticPr fontId="2" type="noConversion"/>
  </si>
  <si>
    <t>长老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</si>
  <si>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</si>
  <si>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</si>
  <si>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</si>
  <si>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协力领袖</t>
    <phoneticPr fontId="2" type="noConversion"/>
  </si>
  <si>
    <t>乐乐</t>
    <phoneticPr fontId="2" type="noConversion"/>
  </si>
  <si>
    <t>成员</t>
    <phoneticPr fontId="2" type="noConversion"/>
  </si>
  <si>
    <t>悠然小镇</t>
    <phoneticPr fontId="2" type="noConversion"/>
  </si>
  <si>
    <t>协力领袖</t>
    <phoneticPr fontId="2" type="noConversion"/>
  </si>
  <si>
    <t>AnitaLi</t>
    <phoneticPr fontId="2" type="noConversion"/>
  </si>
  <si>
    <t>备注</t>
    <phoneticPr fontId="2" type="noConversion"/>
  </si>
  <si>
    <t>世界排名</t>
    <phoneticPr fontId="2" type="noConversion"/>
  </si>
  <si>
    <t>睡睡小镇</t>
    <phoneticPr fontId="2" type="noConversion"/>
  </si>
  <si>
    <t>不寻常</t>
    <phoneticPr fontId="2" type="noConversion"/>
  </si>
  <si>
    <t>可可村</t>
    <phoneticPr fontId="2" type="noConversion"/>
  </si>
  <si>
    <t>Kazana</t>
    <phoneticPr fontId="2" type="noConversion"/>
  </si>
  <si>
    <t>成员</t>
    <phoneticPr fontId="2" type="noConversion"/>
  </si>
  <si>
    <t>琍琍</t>
    <phoneticPr fontId="2" type="noConversion"/>
  </si>
  <si>
    <t>佳佳小镇</t>
    <phoneticPr fontId="2" type="noConversion"/>
  </si>
  <si>
    <t>Gill</t>
    <phoneticPr fontId="2" type="noConversion"/>
  </si>
  <si>
    <t>长老</t>
    <phoneticPr fontId="2" type="noConversion"/>
  </si>
  <si>
    <t>删任务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</si>
  <si>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</si>
  <si>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</si>
  <si>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</si>
  <si>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</si>
  <si>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乐乐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</si>
  <si>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</si>
  <si>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</si>
  <si>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</si>
  <si>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乐乐</t>
    <phoneticPr fontId="2" type="noConversion"/>
  </si>
  <si>
    <t>成员</t>
    <phoneticPr fontId="2" type="noConversion"/>
  </si>
  <si>
    <t>糖糖</t>
    <phoneticPr fontId="2" type="noConversion"/>
  </si>
  <si>
    <t>異塵餘鎮</t>
    <phoneticPr fontId="2" type="noConversion"/>
  </si>
  <si>
    <t>长老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</si>
  <si>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</si>
  <si>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</si>
  <si>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</si>
  <si>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</si>
  <si>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</si>
  <si>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</si>
  <si>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退团</t>
    <phoneticPr fontId="2" type="noConversion"/>
  </si>
  <si>
    <t>重新比赛</t>
    <phoneticPr fontId="2" type="noConversion"/>
  </si>
  <si>
    <t>新成员</t>
    <phoneticPr fontId="2" type="noConversion"/>
  </si>
  <si>
    <t>平均分数之平均</t>
    <phoneticPr fontId="2" type="noConversion"/>
  </si>
  <si>
    <t>寒羽</t>
    <phoneticPr fontId="2" type="noConversion"/>
  </si>
  <si>
    <t>Zoe</t>
    <phoneticPr fontId="2" type="noConversion"/>
  </si>
  <si>
    <t>退团</t>
    <phoneticPr fontId="2" type="noConversion"/>
  </si>
  <si>
    <t>人均分数:</t>
    <phoneticPr fontId="2" type="noConversion"/>
  </si>
  <si>
    <t>Andrew</t>
    <phoneticPr fontId="2" type="noConversion"/>
  </si>
  <si>
    <t>首领</t>
    <phoneticPr fontId="2" type="noConversion"/>
  </si>
  <si>
    <t>文文小镇</t>
    <phoneticPr fontId="2" type="noConversion"/>
  </si>
  <si>
    <t>娜塔小小</t>
    <phoneticPr fontId="2" type="noConversion"/>
  </si>
  <si>
    <t>成员</t>
    <phoneticPr fontId="2" type="noConversion"/>
  </si>
  <si>
    <t>兔子的猪圈</t>
    <phoneticPr fontId="2" type="noConversion"/>
  </si>
  <si>
    <t>Microdem</t>
    <phoneticPr fontId="2" type="noConversion"/>
  </si>
  <si>
    <t>Zozo</t>
    <phoneticPr fontId="2" type="noConversion"/>
  </si>
  <si>
    <t>喵女村庄</t>
    <phoneticPr fontId="2" type="noConversion"/>
  </si>
  <si>
    <t>长老</t>
    <phoneticPr fontId="2" type="noConversion"/>
  </si>
  <si>
    <t>兔子的猪圈</t>
    <phoneticPr fontId="2" type="noConversion"/>
  </si>
  <si>
    <t>大如东</t>
    <phoneticPr fontId="2" type="noConversion"/>
  </si>
  <si>
    <t>Anita</t>
    <phoneticPr fontId="2" type="noConversion"/>
  </si>
  <si>
    <t>明媚角落</t>
    <phoneticPr fontId="2" type="noConversion"/>
  </si>
  <si>
    <t>成员</t>
    <phoneticPr fontId="2" type="noConversion"/>
  </si>
  <si>
    <t>小勲勲</t>
    <phoneticPr fontId="2" type="noConversion"/>
  </si>
  <si>
    <t>大如东</t>
    <phoneticPr fontId="2" type="noConversion"/>
  </si>
  <si>
    <t>协力领袖</t>
    <phoneticPr fontId="2" type="noConversion"/>
  </si>
  <si>
    <t>Queena</t>
    <phoneticPr fontId="2" type="noConversion"/>
  </si>
  <si>
    <t>退团</t>
    <phoneticPr fontId="2" type="noConversion"/>
  </si>
  <si>
    <t>退团</t>
    <phoneticPr fontId="2" type="noConversion"/>
  </si>
  <si>
    <t>Queena</t>
    <phoneticPr fontId="2" type="noConversion"/>
  </si>
  <si>
    <t>长老</t>
    <phoneticPr fontId="2" type="noConversion"/>
  </si>
  <si>
    <t>安安</t>
    <phoneticPr fontId="2" type="noConversion"/>
  </si>
  <si>
    <t>Candy 的梦想国度</t>
    <phoneticPr fontId="2" type="noConversion"/>
  </si>
  <si>
    <t>Andrew 安卓小镇</t>
    <phoneticPr fontId="2" type="noConversion"/>
  </si>
  <si>
    <t>协力领袖</t>
    <phoneticPr fontId="2" type="noConversion"/>
  </si>
  <si>
    <t>平均等级:</t>
    <phoneticPr fontId="2" type="noConversion"/>
  </si>
  <si>
    <t>长老</t>
    <phoneticPr fontId="2" type="noConversion"/>
  </si>
  <si>
    <t>请假</t>
    <phoneticPr fontId="2" type="noConversion"/>
  </si>
  <si>
    <t>退团</t>
    <phoneticPr fontId="2" type="noConversion"/>
  </si>
  <si>
    <t>最佳团队总分: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</si>
  <si>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</si>
  <si>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</si>
  <si>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</si>
  <si>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</si>
  <si>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冰幻古镇</t>
    <phoneticPr fontId="2" type="noConversion"/>
  </si>
  <si>
    <t>成员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</si>
  <si>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</si>
  <si>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</si>
  <si>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</si>
  <si>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平均参赛次数: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</si>
  <si>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</si>
  <si>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</si>
  <si>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</si>
  <si>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</si>
  <si>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</si>
  <si>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</si>
  <si>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</si>
  <si>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目标得分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</si>
  <si>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</si>
  <si>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</si>
  <si>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</si>
  <si>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</si>
  <si>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</si>
  <si>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</si>
  <si>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</si>
  <si>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</si>
  <si>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</si>
  <si>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</si>
  <si>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</si>
  <si>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</si>
  <si>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</si>
  <si>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</si>
  <si>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</si>
  <si>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</si>
  <si>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</si>
  <si>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</si>
  <si>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</si>
  <si>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大如东 (炜炜)</t>
    <phoneticPr fontId="2" type="noConversion"/>
  </si>
  <si>
    <t>明媚角落 (Sprite)</t>
    <phoneticPr fontId="2" type="noConversion"/>
  </si>
  <si>
    <t>zozo (Zoe)</t>
    <phoneticPr fontId="2" type="noConversion"/>
  </si>
  <si>
    <t>开心 (Yap)</t>
    <phoneticPr fontId="2" type="noConversion"/>
  </si>
  <si>
    <t>小勲勲 (Yenshan)</t>
    <phoneticPr fontId="2" type="noConversion"/>
  </si>
  <si>
    <t>Candy 的梦想国度 (Candy)</t>
    <phoneticPr fontId="2" type="noConversion"/>
  </si>
  <si>
    <t>王大拿 (mocy ru)</t>
    <phoneticPr fontId="2" type="noConversion"/>
  </si>
  <si>
    <t>Murphy</t>
    <phoneticPr fontId="2" type="noConversion"/>
  </si>
  <si>
    <t>安卓小镇 (Andrew)</t>
    <phoneticPr fontId="2" type="noConversion"/>
  </si>
  <si>
    <t>安安 (安钰)</t>
    <phoneticPr fontId="2" type="noConversion"/>
  </si>
  <si>
    <t>乐意小镇 (野孩子)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</si>
  <si>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</si>
  <si>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</si>
  <si>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</si>
  <si>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</si>
  <si>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</si>
  <si>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</si>
  <si>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</si>
  <si>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</si>
  <si>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</si>
  <si>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</si>
  <si>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</si>
  <si>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</si>
  <si>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</si>
  <si>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</si>
  <si>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</si>
  <si>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</si>
  <si>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</si>
  <si>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</si>
  <si>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</si>
  <si>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</si>
  <si>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</si>
  <si>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</si>
  <si>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</si>
  <si>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</si>
  <si>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</si>
  <si>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</si>
  <si>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</si>
  <si>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</si>
  <si>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</si>
  <si>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</si>
  <si>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</si>
  <si>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</si>
  <si>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</si>
  <si>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</si>
  <si>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</si>
  <si>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</si>
  <si>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</si>
  <si>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</si>
  <si>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</si>
  <si>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</si>
  <si>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</si>
  <si>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</si>
  <si>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</si>
  <si>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</si>
  <si>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</si>
  <si>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</si>
  <si>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</si>
  <si>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</si>
  <si>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</si>
  <si>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</si>
  <si>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</si>
  <si>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本次未记分</t>
    <phoneticPr fontId="2" type="noConversion"/>
  </si>
  <si>
    <t>不参赛</t>
    <phoneticPr fontId="2" type="noConversion"/>
  </si>
  <si>
    <t>不参赛</t>
    <phoneticPr fontId="2" type="noConversion"/>
  </si>
  <si>
    <t>退团</t>
    <phoneticPr fontId="2" type="noConversion"/>
  </si>
  <si>
    <t>AOMG</t>
    <phoneticPr fontId="2" type="noConversion"/>
  </si>
  <si>
    <t>薇薇安小镇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</si>
  <si>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</si>
  <si>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</si>
  <si>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</si>
  <si>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</si>
  <si>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</si>
  <si>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</si>
  <si>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</si>
  <si>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长老</t>
    <phoneticPr fontId="2" type="noConversion"/>
  </si>
  <si>
    <t>晴天p莉</t>
    <phoneticPr fontId="2" type="noConversion"/>
  </si>
  <si>
    <t>薇薇安小镇</t>
    <phoneticPr fontId="2" type="noConversion"/>
  </si>
  <si>
    <t>兔小小</t>
    <phoneticPr fontId="2" type="noConversion"/>
  </si>
  <si>
    <t>长老</t>
    <phoneticPr fontId="2" type="noConversion"/>
  </si>
  <si>
    <t>123</t>
    <phoneticPr fontId="2" type="noConversion"/>
  </si>
  <si>
    <t>678</t>
    <phoneticPr fontId="2" type="noConversion"/>
  </si>
  <si>
    <t>长老</t>
    <phoneticPr fontId="2" type="noConversion"/>
  </si>
  <si>
    <t>Queena</t>
    <phoneticPr fontId="2" type="noConversion"/>
  </si>
  <si>
    <t>协力领袖</t>
    <phoneticPr fontId="2" type="noConversion"/>
  </si>
  <si>
    <t>航航妈妈</t>
    <phoneticPr fontId="2" type="noConversion"/>
  </si>
  <si>
    <t>成员</t>
    <phoneticPr fontId="2" type="noConversion"/>
  </si>
  <si>
    <t>奈何小镇</t>
    <phoneticPr fontId="2" type="noConversion"/>
  </si>
  <si>
    <t>月牙灣</t>
    <phoneticPr fontId="2" type="noConversion"/>
  </si>
  <si>
    <t>协力领袖</t>
    <phoneticPr fontId="2" type="noConversion"/>
  </si>
  <si>
    <t>寒羽</t>
    <phoneticPr fontId="2" type="noConversion"/>
  </si>
  <si>
    <t>兔小小</t>
    <phoneticPr fontId="2" type="noConversion"/>
  </si>
  <si>
    <t>团队总分標準:</t>
    <phoneticPr fontId="2" type="noConversion"/>
  </si>
  <si>
    <t>开心 (Yap)</t>
    <phoneticPr fontId="2" type="noConversion"/>
  </si>
  <si>
    <t>长老</t>
    <phoneticPr fontId="2" type="noConversion"/>
  </si>
  <si>
    <t>协力领袖</t>
    <phoneticPr fontId="2" type="noConversion"/>
  </si>
  <si>
    <t>成员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</si>
  <si>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</si>
  <si>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</si>
  <si>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</si>
  <si>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长老</t>
    <phoneticPr fontId="2" type="noConversion"/>
  </si>
  <si>
    <t>晴天p莉 (黑妞)</t>
    <phoneticPr fontId="2" type="noConversion"/>
  </si>
  <si>
    <t>ㄚ修羅</t>
    <phoneticPr fontId="2" type="noConversion"/>
  </si>
  <si>
    <t>安安 (安钰) *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</si>
  <si>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</si>
  <si>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</si>
  <si>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</si>
  <si>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</si>
  <si>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悠然小镇 *</t>
    <phoneticPr fontId="2" type="noConversion"/>
  </si>
  <si>
    <t>安卓小镇 (Andrew)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</si>
  <si>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</si>
  <si>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</si>
  <si>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</si>
  <si>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</si>
  <si>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</si>
  <si>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</si>
  <si>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</si>
  <si>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航航妈妈 *</t>
    <phoneticPr fontId="2" type="noConversion"/>
  </si>
  <si>
    <t>王大拿 (mocy ru) *</t>
    <phoneticPr fontId="2" type="noConversion"/>
  </si>
  <si>
    <t>大如东 (炜炜) *</t>
    <phoneticPr fontId="2" type="noConversion"/>
  </si>
  <si>
    <t>糖糖 *</t>
    <phoneticPr fontId="2" type="noConversion"/>
  </si>
  <si>
    <t>奈何小镇 *</t>
    <phoneticPr fontId="2" type="noConversion"/>
  </si>
  <si>
    <t>皇家(奕荣) **</t>
    <phoneticPr fontId="2" type="noConversion"/>
  </si>
  <si>
    <t>兔小小(寶兒) *</t>
    <phoneticPr fontId="2" type="noConversion"/>
  </si>
  <si>
    <t>薇薇安小镇(薇薇)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</si>
  <si>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</si>
  <si>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</si>
  <si>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</si>
  <si>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</si>
  <si>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</si>
  <si>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协力领袖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</si>
  <si>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</si>
  <si>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</si>
  <si>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</si>
  <si>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</si>
  <si>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</si>
  <si>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</si>
  <si>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</si>
  <si>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账号名称</t>
    <phoneticPr fontId="2" type="noConversion"/>
  </si>
  <si>
    <t>安钰</t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</si>
  <si>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</si>
  <si>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</si>
  <si>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</si>
  <si>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</si>
  <si>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</si>
  <si>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</si>
  <si>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微信/脸书</t>
    <phoneticPr fontId="2" type="noConversion"/>
  </si>
  <si>
    <t>水月湾</t>
  </si>
  <si>
    <t>Souniant Saycan</t>
    <phoneticPr fontId="2" type="noConversion"/>
  </si>
  <si>
    <t>Anita</t>
  </si>
  <si>
    <t>Anita</t>
    <phoneticPr fontId="2" type="noConversion"/>
  </si>
  <si>
    <t>T悬霜飞</t>
  </si>
  <si>
    <t>寻梦园</t>
    <phoneticPr fontId="2" type="noConversion"/>
  </si>
  <si>
    <t>Chuoo</t>
  </si>
  <si>
    <t>Mento</t>
    <phoneticPr fontId="2" type="noConversion"/>
  </si>
  <si>
    <t>野孩子</t>
  </si>
  <si>
    <t>乐意小镇</t>
    <phoneticPr fontId="2" type="noConversion"/>
  </si>
  <si>
    <t>岩^_^</t>
  </si>
  <si>
    <t>波羅蜜之城</t>
    <phoneticPr fontId="2" type="noConversion"/>
  </si>
  <si>
    <t>宜玫</t>
  </si>
  <si>
    <t>天母小城</t>
    <phoneticPr fontId="2" type="noConversion"/>
  </si>
  <si>
    <t>奕荣</t>
  </si>
  <si>
    <t>脸书</t>
    <phoneticPr fontId="2" type="noConversion"/>
  </si>
  <si>
    <t>mocy ru</t>
  </si>
  <si>
    <t>王大拿</t>
    <phoneticPr fontId="2" type="noConversion"/>
  </si>
  <si>
    <t>_航航妈妈</t>
  </si>
  <si>
    <t>Yap</t>
  </si>
  <si>
    <t>开心</t>
    <phoneticPr fontId="2" type="noConversion"/>
  </si>
  <si>
    <t>皇家</t>
    <phoneticPr fontId="2" type="noConversion"/>
  </si>
  <si>
    <t>天使语</t>
  </si>
  <si>
    <t>宜芳</t>
  </si>
  <si>
    <t>Eliza</t>
    <phoneticPr fontId="2" type="noConversion"/>
  </si>
  <si>
    <t>Jenny</t>
  </si>
  <si>
    <t>微信/脸书</t>
    <phoneticPr fontId="2" type="noConversion"/>
  </si>
  <si>
    <t>567</t>
    <phoneticPr fontId="2" type="noConversion"/>
  </si>
  <si>
    <t>奈何小镇</t>
    <phoneticPr fontId="2" type="noConversion"/>
  </si>
  <si>
    <t>周季炜波</t>
  </si>
  <si>
    <t>腊兰果果</t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</si>
  <si>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</si>
  <si>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</si>
  <si>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</si>
  <si>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</si>
  <si>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</si>
  <si>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</si>
  <si>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</si>
  <si>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颜小珍</t>
  </si>
  <si>
    <t>Fency</t>
  </si>
  <si>
    <t>台北幫幫忙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</si>
  <si>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</si>
  <si>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</si>
  <si>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</si>
  <si>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</si>
  <si>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</si>
  <si>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</si>
  <si>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</si>
  <si>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长老</t>
    <phoneticPr fontId="2" type="noConversion"/>
  </si>
  <si>
    <t>长老</t>
    <phoneticPr fontId="2" type="noConversion"/>
  </si>
  <si>
    <t>微信/脸书</t>
    <phoneticPr fontId="2" type="noConversion"/>
  </si>
  <si>
    <t>微信/脸书</t>
    <phoneticPr fontId="2" type="noConversion"/>
  </si>
  <si>
    <t>微信</t>
    <phoneticPr fontId="2" type="noConversion"/>
  </si>
  <si>
    <t>总次数</t>
    <phoneticPr fontId="2" type="noConversion"/>
  </si>
  <si>
    <t>名次</t>
    <phoneticPr fontId="2" type="noConversion"/>
  </si>
  <si>
    <t>删后平均</t>
    <phoneticPr fontId="2" type="noConversion"/>
  </si>
  <si>
    <t>宝兒426</t>
    <phoneticPr fontId="2" type="noConversion"/>
  </si>
  <si>
    <r>
      <t>小镇名称</t>
    </r>
    <r>
      <rPr>
        <b/>
        <sz val="11"/>
        <color rgb="FFFFFF00"/>
        <rFont val="微软雅黑"/>
        <family val="2"/>
        <charset val="134"/>
      </rPr>
      <t>(绿入蓝回红出)</t>
    </r>
    <phoneticPr fontId="2" type="noConversion"/>
  </si>
  <si>
    <r>
      <t>安ち</t>
    </r>
    <r>
      <rPr>
        <sz val="9"/>
        <color theme="1"/>
        <rFont val="微软雅黑"/>
        <family val="2"/>
      </rPr>
      <t>や</t>
    </r>
    <r>
      <rPr>
        <sz val="11"/>
        <color theme="1"/>
        <rFont val="微软雅黑"/>
        <family val="2"/>
        <charset val="134"/>
      </rPr>
      <t>ん</t>
    </r>
    <phoneticPr fontId="2" type="noConversion"/>
  </si>
  <si>
    <t>小爱郁</t>
    <phoneticPr fontId="2" type="noConversion"/>
  </si>
  <si>
    <t>用户5709557593</t>
    <phoneticPr fontId="2" type="noConversion"/>
  </si>
  <si>
    <t>Murphy</t>
    <phoneticPr fontId="2" type="noConversion"/>
  </si>
  <si>
    <t>长老</t>
    <phoneticPr fontId="2" type="noConversion"/>
  </si>
  <si>
    <t>桔梗2 陈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</si>
  <si>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</si>
  <si>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</si>
  <si>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</si>
  <si>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长老</t>
    <phoneticPr fontId="2" type="noConversion"/>
  </si>
  <si>
    <t>宜芳</t>
    <phoneticPr fontId="2" type="noConversion"/>
  </si>
  <si>
    <t>Nicole Thong</t>
    <phoneticPr fontId="2" type="noConversion"/>
  </si>
  <si>
    <t>和家小镇(大大拿)</t>
    <phoneticPr fontId="2" type="noConversion"/>
  </si>
  <si>
    <t>钢铁</t>
    <phoneticPr fontId="2" type="noConversion"/>
  </si>
  <si>
    <t>媛</t>
    <phoneticPr fontId="2" type="noConversion"/>
  </si>
  <si>
    <t>成员</t>
    <phoneticPr fontId="2" type="noConversion"/>
  </si>
  <si>
    <t>桔梗2 陈</t>
    <phoneticPr fontId="2" type="noConversion"/>
  </si>
  <si>
    <t>Happy Park Valley</t>
    <phoneticPr fontId="2" type="noConversion"/>
  </si>
  <si>
    <t>和家小镇(大大拿)</t>
    <phoneticPr fontId="2" type="noConversion"/>
  </si>
  <si>
    <t>台北幫幫忙</t>
    <phoneticPr fontId="2" type="noConversion"/>
  </si>
  <si>
    <t>呵不哈</t>
    <phoneticPr fontId="2" type="noConversion"/>
  </si>
  <si>
    <t>长老</t>
    <phoneticPr fontId="2" type="noConversion"/>
  </si>
  <si>
    <t>Susanna (Eliza)</t>
    <phoneticPr fontId="2" type="noConversion"/>
  </si>
  <si>
    <t>白银</t>
    <phoneticPr fontId="2" type="noConversion"/>
  </si>
  <si>
    <t>长者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</si>
  <si>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</si>
  <si>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</si>
  <si>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</si>
  <si>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老大的鹿港小镇</t>
    <phoneticPr fontId="2" type="noConversion"/>
  </si>
  <si>
    <t>星月t空 (晴天p莉)</t>
    <phoneticPr fontId="2" type="noConversion"/>
  </si>
  <si>
    <t>领袖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</si>
  <si>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</si>
  <si>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</si>
  <si>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</si>
  <si>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微信/脸书</t>
    <phoneticPr fontId="2" type="noConversion"/>
  </si>
  <si>
    <t>老大的九份老街</t>
    <phoneticPr fontId="2" type="noConversion"/>
  </si>
  <si>
    <t>新222937</t>
    <phoneticPr fontId="2" type="noConversion"/>
  </si>
  <si>
    <r>
      <t>安ち</t>
    </r>
    <r>
      <rPr>
        <b/>
        <sz val="9"/>
        <color rgb="FFFF0000"/>
        <rFont val="微软雅黑"/>
        <family val="2"/>
        <charset val="134"/>
      </rPr>
      <t>や</t>
    </r>
    <r>
      <rPr>
        <b/>
        <sz val="11"/>
        <color rgb="FFFF0000"/>
        <rFont val="微软雅黑"/>
        <family val="2"/>
        <charset val="134"/>
      </rPr>
      <t>ん</t>
    </r>
    <phoneticPr fontId="2" type="noConversion"/>
  </si>
  <si>
    <t>奈何</t>
    <phoneticPr fontId="2" type="noConversion"/>
  </si>
  <si>
    <t>花花绿绿</t>
    <phoneticPr fontId="2" type="noConversion"/>
  </si>
  <si>
    <t>花花绿绿</t>
    <phoneticPr fontId="2" type="noConversion"/>
  </si>
  <si>
    <t>哆啦小镇</t>
    <phoneticPr fontId="2" type="noConversion"/>
  </si>
  <si>
    <t>成员</t>
    <phoneticPr fontId="2" type="noConversion"/>
  </si>
  <si>
    <t>哆啦小镇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</si>
  <si>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</si>
  <si>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</si>
  <si>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</si>
  <si>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</si>
  <si>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和家小镇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</si>
</sst>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42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b/>
      <i/>
      <sz val="11"/>
      <color rgb="FF0070C0"/>
      <name val="微软雅黑"/>
      <family val="2"/>
      <charset val="134"/>
    </font>
    <font>
      <sz val="9"/>
      <color theme="1"/>
      <name val="微软雅黑"/>
      <family val="2"/>
    </font>
    <font>
      <b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  <charset val="134"/>
    </font>
    <font>
      <sz val="11"/>
      <color theme="1"/>
      <name val="微软雅黑"/>
      <family val="2"/>
    </font>
    <font>
      <b/>
      <sz val="11"/>
      <color rgb="FFFF0000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006699"/>
      <name val="微软雅黑"/>
      <family val="2"/>
      <charset val="134"/>
    </font>
    <font>
      <b/>
      <sz val="9"/>
      <color rgb="FFFF0000"/>
      <name val="微软雅黑"/>
      <family val="2"/>
      <charset val="134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322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11" fillId="0" borderId="0" xfId="0" applyNumberFormat="1" applyFont="1">
      <alignment vertical="center"/>
    </xf>
    <xf numFmtId="176" fontId="12" fillId="4" borderId="1" xfId="0" applyNumberFormat="1" applyFont="1" applyFill="1" applyBorder="1">
      <alignment vertical="center"/>
    </xf>
    <xf numFmtId="176" fontId="12" fillId="2" borderId="1" xfId="0" applyNumberFormat="1" applyFont="1" applyFill="1" applyBorder="1">
      <alignment vertical="center"/>
    </xf>
    <xf numFmtId="176" fontId="12" fillId="7" borderId="1" xfId="0" applyNumberFormat="1" applyFont="1" applyFill="1" applyBorder="1">
      <alignment vertical="center"/>
    </xf>
    <xf numFmtId="176" fontId="3" fillId="6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8" fontId="3" fillId="8" borderId="0" xfId="0" quotePrefix="1" applyFont="1" applyFill="1">
      <alignment vertical="center"/>
    </xf>
    <xf numFmtId="177" fontId="3" fillId="8" borderId="0" xfId="1" applyNumberFormat="1" applyFont="1" applyFill="1" applyAlignment="1">
      <alignment horizontal="right" vertical="center"/>
    </xf>
    <xf numFmtId="178" fontId="14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8" fontId="6" fillId="8" borderId="0" xfId="0" applyFont="1" applyFill="1">
      <alignment vertical="center"/>
    </xf>
    <xf numFmtId="178" fontId="18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8" fontId="19" fillId="8" borderId="0" xfId="0" applyFont="1" applyFill="1">
      <alignment vertical="center"/>
    </xf>
    <xf numFmtId="178" fontId="12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0" fillId="8" borderId="0" xfId="0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8" fontId="3" fillId="9" borderId="0" xfId="0" quotePrefix="1" applyFont="1" applyFill="1">
      <alignment vertical="center"/>
    </xf>
    <xf numFmtId="177" fontId="3" fillId="9" borderId="0" xfId="1" applyNumberFormat="1" applyFont="1" applyFill="1" applyAlignment="1">
      <alignment horizontal="right" vertical="center"/>
    </xf>
    <xf numFmtId="178" fontId="12" fillId="9" borderId="0" xfId="0" applyFont="1" applyFill="1">
      <alignment vertical="center"/>
    </xf>
    <xf numFmtId="177" fontId="19" fillId="9" borderId="0" xfId="1" applyNumberFormat="1" applyFont="1" applyFill="1">
      <alignment vertical="center"/>
    </xf>
    <xf numFmtId="178" fontId="19" fillId="9" borderId="0" xfId="0" applyFont="1" applyFill="1">
      <alignment vertical="center"/>
    </xf>
    <xf numFmtId="178" fontId="18" fillId="9" borderId="0" xfId="0" applyFont="1" applyFill="1">
      <alignment vertical="center"/>
    </xf>
    <xf numFmtId="178" fontId="14" fillId="9" borderId="0" xfId="0" applyFont="1" applyFill="1">
      <alignment vertical="center"/>
    </xf>
    <xf numFmtId="177" fontId="15" fillId="9" borderId="0" xfId="1" applyNumberFormat="1" applyFont="1" applyFill="1">
      <alignment vertical="center"/>
    </xf>
    <xf numFmtId="178" fontId="15" fillId="9" borderId="0" xfId="0" applyFont="1" applyFill="1">
      <alignment vertical="center"/>
    </xf>
    <xf numFmtId="178" fontId="16" fillId="9" borderId="0" xfId="0" applyFont="1" applyFill="1">
      <alignment vertical="center"/>
    </xf>
    <xf numFmtId="177" fontId="17" fillId="9" borderId="0" xfId="1" applyNumberFormat="1" applyFont="1" applyFill="1">
      <alignment vertical="center"/>
    </xf>
    <xf numFmtId="178" fontId="17" fillId="9" borderId="0" xfId="0" applyFont="1" applyFill="1">
      <alignment vertical="center"/>
    </xf>
    <xf numFmtId="178" fontId="7" fillId="8" borderId="0" xfId="0" quotePrefix="1" applyFont="1" applyFill="1">
      <alignment vertical="center"/>
    </xf>
    <xf numFmtId="177" fontId="8" fillId="8" borderId="0" xfId="1" applyNumberFormat="1" applyFont="1" applyFill="1">
      <alignment vertical="center"/>
    </xf>
    <xf numFmtId="178" fontId="8" fillId="8" borderId="0" xfId="0" applyFont="1" applyFill="1">
      <alignment vertical="center"/>
    </xf>
    <xf numFmtId="178" fontId="9" fillId="8" borderId="0" xfId="0" applyFont="1" applyFill="1">
      <alignment vertical="center"/>
    </xf>
    <xf numFmtId="177" fontId="10" fillId="8" borderId="0" xfId="1" applyNumberFormat="1" applyFont="1" applyFill="1">
      <alignment vertical="center"/>
    </xf>
    <xf numFmtId="178" fontId="10" fillId="8" borderId="0" xfId="0" applyFont="1" applyFill="1">
      <alignment vertical="center"/>
    </xf>
    <xf numFmtId="177" fontId="9" fillId="8" borderId="0" xfId="1" applyNumberFormat="1" applyFont="1" applyFill="1">
      <alignment vertical="center"/>
    </xf>
    <xf numFmtId="178" fontId="7" fillId="9" borderId="0" xfId="0" applyFont="1" applyFill="1">
      <alignment vertical="center"/>
    </xf>
    <xf numFmtId="177" fontId="8" fillId="9" borderId="0" xfId="1" applyNumberFormat="1" applyFont="1" applyFill="1">
      <alignment vertical="center"/>
    </xf>
    <xf numFmtId="178" fontId="8" fillId="9" borderId="0" xfId="0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8" fontId="16" fillId="9" borderId="0" xfId="0" quotePrefix="1" applyFont="1" applyFill="1">
      <alignment vertical="center"/>
    </xf>
    <xf numFmtId="178" fontId="14" fillId="9" borderId="0" xfId="0" quotePrefix="1" applyFont="1" applyFill="1">
      <alignment vertical="center"/>
    </xf>
    <xf numFmtId="177" fontId="9" fillId="0" borderId="0" xfId="1" applyNumberFormat="1" applyFont="1">
      <alignment vertical="center"/>
    </xf>
    <xf numFmtId="178" fontId="14" fillId="8" borderId="0" xfId="0" quotePrefix="1" applyFont="1" applyFill="1">
      <alignment vertical="center"/>
    </xf>
    <xf numFmtId="178" fontId="15" fillId="8" borderId="0" xfId="0" applyFont="1" applyFill="1">
      <alignment vertical="center"/>
    </xf>
    <xf numFmtId="178" fontId="18" fillId="8" borderId="0" xfId="0" quotePrefix="1" applyFont="1" applyFill="1">
      <alignment vertical="center"/>
    </xf>
    <xf numFmtId="178" fontId="18" fillId="9" borderId="0" xfId="0" quotePrefix="1" applyFont="1" applyFill="1">
      <alignment vertical="center"/>
    </xf>
    <xf numFmtId="178" fontId="12" fillId="9" borderId="0" xfId="0" quotePrefix="1" applyFont="1" applyFill="1">
      <alignment vertical="center"/>
    </xf>
    <xf numFmtId="177" fontId="12" fillId="9" borderId="0" xfId="1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6" fillId="9" borderId="0" xfId="0" applyFont="1" applyFill="1">
      <alignment vertical="center"/>
    </xf>
    <xf numFmtId="177" fontId="6" fillId="9" borderId="0" xfId="1" applyNumberFormat="1" applyFont="1" applyFill="1">
      <alignment vertical="center"/>
    </xf>
    <xf numFmtId="178" fontId="12" fillId="8" borderId="0" xfId="0" quotePrefix="1" applyFont="1" applyFill="1">
      <alignment vertical="center"/>
    </xf>
    <xf numFmtId="177" fontId="12" fillId="8" borderId="0" xfId="1" applyNumberFormat="1" applyFont="1" applyFill="1">
      <alignment vertical="center"/>
    </xf>
    <xf numFmtId="177" fontId="6" fillId="8" borderId="0" xfId="1" applyNumberFormat="1" applyFont="1" applyFill="1">
      <alignment vertical="center"/>
    </xf>
    <xf numFmtId="14" fontId="3" fillId="10" borderId="0" xfId="0" applyNumberFormat="1" applyFont="1" applyFill="1">
      <alignment vertical="center"/>
    </xf>
    <xf numFmtId="177" fontId="3" fillId="10" borderId="0" xfId="1" applyNumberFormat="1" applyFont="1" applyFill="1">
      <alignment vertical="center"/>
    </xf>
    <xf numFmtId="178" fontId="3" fillId="10" borderId="0" xfId="0" applyFont="1" applyFill="1">
      <alignment vertical="center"/>
    </xf>
    <xf numFmtId="176" fontId="3" fillId="10" borderId="0" xfId="1" applyFont="1" applyFill="1">
      <alignment vertical="center"/>
    </xf>
    <xf numFmtId="178" fontId="18" fillId="10" borderId="0" xfId="0" quotePrefix="1" applyFont="1" applyFill="1">
      <alignment vertical="center"/>
    </xf>
    <xf numFmtId="177" fontId="19" fillId="10" borderId="0" xfId="1" applyNumberFormat="1" applyFont="1" applyFill="1">
      <alignment vertical="center"/>
    </xf>
    <xf numFmtId="178" fontId="19" fillId="10" borderId="0" xfId="0" applyFont="1" applyFill="1">
      <alignment vertical="center"/>
    </xf>
    <xf numFmtId="177" fontId="3" fillId="10" borderId="0" xfId="1" applyNumberFormat="1" applyFont="1" applyFill="1" applyAlignment="1">
      <alignment horizontal="right" vertical="center"/>
    </xf>
    <xf numFmtId="178" fontId="12" fillId="10" borderId="0" xfId="0" quotePrefix="1" applyFont="1" applyFill="1">
      <alignment vertical="center"/>
    </xf>
    <xf numFmtId="177" fontId="12" fillId="10" borderId="0" xfId="1" applyNumberFormat="1" applyFont="1" applyFill="1">
      <alignment vertical="center"/>
    </xf>
    <xf numFmtId="178" fontId="1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21" fillId="10" borderId="0" xfId="0" applyFont="1" applyFill="1">
      <alignment vertical="center"/>
    </xf>
    <xf numFmtId="177" fontId="10" fillId="10" borderId="0" xfId="1" applyNumberFormat="1" applyFont="1" applyFill="1">
      <alignment vertical="center"/>
    </xf>
    <xf numFmtId="178" fontId="10" fillId="10" borderId="0" xfId="0" applyFont="1" applyFill="1">
      <alignment vertical="center"/>
    </xf>
    <xf numFmtId="178" fontId="10" fillId="10" borderId="0" xfId="0" quotePrefix="1" applyFont="1" applyFill="1">
      <alignment vertical="center"/>
    </xf>
    <xf numFmtId="178" fontId="22" fillId="10" borderId="0" xfId="0" applyFont="1" applyFill="1">
      <alignment vertical="center"/>
    </xf>
    <xf numFmtId="177" fontId="8" fillId="10" borderId="0" xfId="1" applyNumberFormat="1" applyFont="1" applyFill="1">
      <alignment vertical="center"/>
    </xf>
    <xf numFmtId="178" fontId="22" fillId="8" borderId="0" xfId="0" applyFont="1" applyFill="1">
      <alignment vertical="center"/>
    </xf>
    <xf numFmtId="178" fontId="23" fillId="8" borderId="0" xfId="0" applyFont="1" applyFill="1">
      <alignment vertical="center"/>
    </xf>
    <xf numFmtId="177" fontId="23" fillId="8" borderId="0" xfId="1" applyNumberFormat="1" applyFont="1" applyFill="1">
      <alignment vertical="center"/>
    </xf>
    <xf numFmtId="178" fontId="4" fillId="8" borderId="0" xfId="0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7" fontId="11" fillId="10" borderId="0" xfId="1" applyNumberFormat="1" applyFont="1" applyFill="1">
      <alignment vertical="center"/>
    </xf>
    <xf numFmtId="178" fontId="7" fillId="10" borderId="0" xfId="0" applyFont="1" applyFill="1">
      <alignment vertical="center"/>
    </xf>
    <xf numFmtId="177" fontId="24" fillId="10" borderId="0" xfId="1" applyNumberFormat="1" applyFont="1" applyFill="1">
      <alignment vertical="center"/>
    </xf>
    <xf numFmtId="178" fontId="4" fillId="10" borderId="0" xfId="0" applyFont="1" applyFill="1">
      <alignment vertical="center"/>
    </xf>
    <xf numFmtId="177" fontId="4" fillId="10" borderId="0" xfId="1" applyNumberFormat="1" applyFont="1" applyFill="1">
      <alignment vertical="center"/>
    </xf>
    <xf numFmtId="178" fontId="7" fillId="8" borderId="0" xfId="0" applyFont="1" applyFill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7" fillId="8" borderId="0" xfId="1" applyNumberFormat="1" applyFont="1" applyFill="1">
      <alignment vertical="center"/>
    </xf>
    <xf numFmtId="178" fontId="6" fillId="10" borderId="0" xfId="0" applyFont="1" applyFill="1">
      <alignment vertical="center"/>
    </xf>
    <xf numFmtId="177" fontId="6" fillId="10" borderId="0" xfId="1" applyNumberFormat="1" applyFont="1" applyFill="1">
      <alignment vertical="center"/>
    </xf>
    <xf numFmtId="14" fontId="3" fillId="8" borderId="2" xfId="0" applyNumberFormat="1" applyFont="1" applyFill="1" applyBorder="1">
      <alignment vertical="center"/>
    </xf>
    <xf numFmtId="177" fontId="3" fillId="8" borderId="2" xfId="1" applyNumberFormat="1" applyFont="1" applyFill="1" applyBorder="1">
      <alignment vertical="center"/>
    </xf>
    <xf numFmtId="178" fontId="9" fillId="8" borderId="2" xfId="0" applyFont="1" applyFill="1" applyBorder="1">
      <alignment vertical="center"/>
    </xf>
    <xf numFmtId="177" fontId="10" fillId="8" borderId="2" xfId="1" applyNumberFormat="1" applyFont="1" applyFill="1" applyBorder="1">
      <alignment vertical="center"/>
    </xf>
    <xf numFmtId="178" fontId="10" fillId="8" borderId="2" xfId="0" applyFont="1" applyFill="1" applyBorder="1">
      <alignment vertical="center"/>
    </xf>
    <xf numFmtId="176" fontId="3" fillId="8" borderId="2" xfId="1" applyFont="1" applyFill="1" applyBorder="1">
      <alignment vertical="center"/>
    </xf>
    <xf numFmtId="178" fontId="3" fillId="8" borderId="2" xfId="0" applyFont="1" applyFill="1" applyBorder="1">
      <alignment vertical="center"/>
    </xf>
    <xf numFmtId="14" fontId="3" fillId="9" borderId="2" xfId="0" applyNumberFormat="1" applyFont="1" applyFill="1" applyBorder="1">
      <alignment vertical="center"/>
    </xf>
    <xf numFmtId="177" fontId="3" fillId="9" borderId="2" xfId="1" applyNumberFormat="1" applyFont="1" applyFill="1" applyBorder="1">
      <alignment vertical="center"/>
    </xf>
    <xf numFmtId="178" fontId="9" fillId="9" borderId="2" xfId="0" applyFont="1" applyFill="1" applyBorder="1">
      <alignment vertical="center"/>
    </xf>
    <xf numFmtId="177" fontId="10" fillId="9" borderId="2" xfId="1" applyNumberFormat="1" applyFont="1" applyFill="1" applyBorder="1">
      <alignment vertical="center"/>
    </xf>
    <xf numFmtId="178" fontId="10" fillId="9" borderId="2" xfId="0" applyFont="1" applyFill="1" applyBorder="1">
      <alignment vertical="center"/>
    </xf>
    <xf numFmtId="177" fontId="9" fillId="9" borderId="2" xfId="1" applyNumberFormat="1" applyFont="1" applyFill="1" applyBorder="1">
      <alignment vertical="center"/>
    </xf>
    <xf numFmtId="176" fontId="3" fillId="9" borderId="2" xfId="1" applyFont="1" applyFill="1" applyBorder="1">
      <alignment vertical="center"/>
    </xf>
    <xf numFmtId="178" fontId="3" fillId="9" borderId="2" xfId="0" applyFont="1" applyFill="1" applyBorder="1">
      <alignment vertical="center"/>
    </xf>
    <xf numFmtId="177" fontId="9" fillId="8" borderId="2" xfId="1" applyNumberFormat="1" applyFont="1" applyFill="1" applyBorder="1">
      <alignment vertical="center"/>
    </xf>
    <xf numFmtId="178" fontId="6" fillId="8" borderId="2" xfId="0" applyFont="1" applyFill="1" applyBorder="1">
      <alignment vertical="center"/>
    </xf>
    <xf numFmtId="177" fontId="20" fillId="8" borderId="2" xfId="1" applyNumberFormat="1" applyFont="1" applyFill="1" applyBorder="1">
      <alignment vertical="center"/>
    </xf>
    <xf numFmtId="178" fontId="20" fillId="8" borderId="2" xfId="0" applyFont="1" applyFill="1" applyBorder="1">
      <alignment vertical="center"/>
    </xf>
    <xf numFmtId="178" fontId="14" fillId="9" borderId="2" xfId="0" quotePrefix="1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8" fontId="6" fillId="9" borderId="2" xfId="0" applyFont="1" applyFill="1" applyBorder="1">
      <alignment vertical="center"/>
    </xf>
    <xf numFmtId="177" fontId="6" fillId="9" borderId="2" xfId="1" applyNumberFormat="1" applyFont="1" applyFill="1" applyBorder="1">
      <alignment vertical="center"/>
    </xf>
    <xf numFmtId="177" fontId="6" fillId="8" borderId="2" xfId="1" applyNumberFormat="1" applyFont="1" applyFill="1" applyBorder="1">
      <alignment vertical="center"/>
    </xf>
    <xf numFmtId="14" fontId="3" fillId="10" borderId="2" xfId="0" applyNumberFormat="1" applyFont="1" applyFill="1" applyBorder="1">
      <alignment vertical="center"/>
    </xf>
    <xf numFmtId="177" fontId="3" fillId="10" borderId="2" xfId="1" applyNumberFormat="1" applyFont="1" applyFill="1" applyBorder="1">
      <alignment vertical="center"/>
    </xf>
    <xf numFmtId="178" fontId="21" fillId="10" borderId="2" xfId="0" applyFont="1" applyFill="1" applyBorder="1">
      <alignment vertical="center"/>
    </xf>
    <xf numFmtId="177" fontId="10" fillId="10" borderId="2" xfId="1" applyNumberFormat="1" applyFont="1" applyFill="1" applyBorder="1">
      <alignment vertical="center"/>
    </xf>
    <xf numFmtId="178" fontId="10" fillId="10" borderId="2" xfId="0" applyFont="1" applyFill="1" applyBorder="1">
      <alignment vertical="center"/>
    </xf>
    <xf numFmtId="176" fontId="3" fillId="10" borderId="2" xfId="1" applyFont="1" applyFill="1" applyBorder="1">
      <alignment vertical="center"/>
    </xf>
    <xf numFmtId="178" fontId="3" fillId="10" borderId="2" xfId="0" applyFont="1" applyFill="1" applyBorder="1">
      <alignment vertical="center"/>
    </xf>
    <xf numFmtId="178" fontId="4" fillId="8" borderId="2" xfId="0" quotePrefix="1" applyFont="1" applyFill="1" applyBorder="1">
      <alignment vertical="center"/>
    </xf>
    <xf numFmtId="177" fontId="4" fillId="8" borderId="2" xfId="1" applyNumberFormat="1" applyFont="1" applyFill="1" applyBorder="1">
      <alignment vertical="center"/>
    </xf>
    <xf numFmtId="178" fontId="4" fillId="8" borderId="2" xfId="0" applyFont="1" applyFill="1" applyBorder="1">
      <alignment vertical="center"/>
    </xf>
    <xf numFmtId="177" fontId="24" fillId="10" borderId="2" xfId="1" applyNumberFormat="1" applyFont="1" applyFill="1" applyBorder="1">
      <alignment vertical="center"/>
    </xf>
    <xf numFmtId="177" fontId="12" fillId="8" borderId="2" xfId="1" applyNumberFormat="1" applyFont="1" applyFill="1" applyBorder="1">
      <alignment vertical="center"/>
    </xf>
    <xf numFmtId="178" fontId="11" fillId="10" borderId="2" xfId="0" applyFont="1" applyFill="1" applyBorder="1">
      <alignment vertical="center"/>
    </xf>
    <xf numFmtId="177" fontId="11" fillId="10" borderId="2" xfId="1" applyNumberFormat="1" applyFont="1" applyFill="1" applyBorder="1">
      <alignment vertical="center"/>
    </xf>
    <xf numFmtId="177" fontId="12" fillId="10" borderId="2" xfId="1" applyNumberFormat="1" applyFont="1" applyFill="1" applyBorder="1">
      <alignment vertical="center"/>
    </xf>
    <xf numFmtId="177" fontId="7" fillId="10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3" fillId="3" borderId="0" xfId="0" applyFont="1" applyFill="1" applyAlignment="1">
      <alignment horizontal="center" vertical="center"/>
    </xf>
    <xf numFmtId="178" fontId="6" fillId="10" borderId="0" xfId="0" quotePrefix="1" applyFont="1" applyFill="1">
      <alignment vertical="center"/>
    </xf>
    <xf numFmtId="180" fontId="12" fillId="10" borderId="0" xfId="1" applyNumberFormat="1" applyFont="1" applyFill="1">
      <alignment vertical="center"/>
    </xf>
    <xf numFmtId="180" fontId="3" fillId="10" borderId="0" xfId="1" applyNumberFormat="1" applyFont="1" applyFill="1">
      <alignment vertical="center"/>
    </xf>
    <xf numFmtId="181" fontId="25" fillId="10" borderId="0" xfId="1" applyNumberFormat="1" applyFont="1" applyFill="1">
      <alignment vertical="center"/>
    </xf>
    <xf numFmtId="180" fontId="26" fillId="10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80" fontId="12" fillId="8" borderId="0" xfId="1" applyNumberFormat="1" applyFont="1" applyFill="1">
      <alignment vertical="center"/>
    </xf>
    <xf numFmtId="180" fontId="26" fillId="8" borderId="0" xfId="1" applyNumberFormat="1" applyFont="1" applyFill="1">
      <alignment vertical="center"/>
    </xf>
    <xf numFmtId="181" fontId="25" fillId="8" borderId="0" xfId="1" applyNumberFormat="1" applyFont="1" applyFill="1">
      <alignment vertical="center"/>
    </xf>
    <xf numFmtId="180" fontId="3" fillId="8" borderId="0" xfId="1" applyNumberFormat="1" applyFont="1" applyFill="1">
      <alignment vertical="center"/>
    </xf>
    <xf numFmtId="178" fontId="6" fillId="10" borderId="2" xfId="0" applyFont="1" applyFill="1" applyBorder="1">
      <alignment vertical="center"/>
    </xf>
    <xf numFmtId="180" fontId="12" fillId="10" borderId="2" xfId="1" applyNumberFormat="1" applyFont="1" applyFill="1" applyBorder="1">
      <alignment vertical="center"/>
    </xf>
    <xf numFmtId="180" fontId="26" fillId="10" borderId="2" xfId="1" applyNumberFormat="1" applyFont="1" applyFill="1" applyBorder="1">
      <alignment vertical="center"/>
    </xf>
    <xf numFmtId="181" fontId="25" fillId="10" borderId="2" xfId="1" applyNumberFormat="1" applyFont="1" applyFill="1" applyBorder="1">
      <alignment vertical="center"/>
    </xf>
    <xf numFmtId="178" fontId="7" fillId="10" borderId="0" xfId="0" quotePrefix="1" applyFont="1" applyFill="1">
      <alignment vertical="center"/>
    </xf>
    <xf numFmtId="180" fontId="12" fillId="8" borderId="2" xfId="1" applyNumberFormat="1" applyFont="1" applyFill="1" applyBorder="1">
      <alignment vertical="center"/>
    </xf>
    <xf numFmtId="180" fontId="26" fillId="8" borderId="2" xfId="1" applyNumberFormat="1" applyFont="1" applyFill="1" applyBorder="1">
      <alignment vertical="center"/>
    </xf>
    <xf numFmtId="181" fontId="25" fillId="8" borderId="2" xfId="1" applyNumberFormat="1" applyFont="1" applyFill="1" applyBorder="1">
      <alignment vertical="center"/>
    </xf>
    <xf numFmtId="178" fontId="26" fillId="10" borderId="0" xfId="0" applyFont="1" applyFill="1">
      <alignment vertical="center"/>
    </xf>
    <xf numFmtId="177" fontId="26" fillId="10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82" fontId="26" fillId="10" borderId="0" xfId="1" applyNumberFormat="1" applyFont="1" applyFill="1">
      <alignment vertical="center"/>
    </xf>
    <xf numFmtId="182" fontId="26" fillId="8" borderId="0" xfId="1" applyNumberFormat="1" applyFont="1" applyFill="1">
      <alignment vertical="center"/>
    </xf>
    <xf numFmtId="178" fontId="7" fillId="10" borderId="2" xfId="0" quotePrefix="1" applyFont="1" applyFill="1" applyBorder="1">
      <alignment vertical="center"/>
    </xf>
    <xf numFmtId="177" fontId="7" fillId="10" borderId="2" xfId="1" applyNumberFormat="1" applyFont="1" applyFill="1" applyBorder="1">
      <alignment vertical="center"/>
    </xf>
    <xf numFmtId="178" fontId="7" fillId="10" borderId="2" xfId="0" applyFont="1" applyFill="1" applyBorder="1">
      <alignment vertical="center"/>
    </xf>
    <xf numFmtId="176" fontId="6" fillId="0" borderId="0" xfId="0" applyNumberFormat="1" applyFont="1">
      <alignment vertical="center"/>
    </xf>
    <xf numFmtId="177" fontId="6" fillId="0" borderId="0" xfId="1" applyNumberFormat="1" applyFont="1">
      <alignment vertical="center"/>
    </xf>
    <xf numFmtId="177" fontId="7" fillId="0" borderId="0" xfId="1" applyNumberFormat="1" applyFont="1">
      <alignment vertical="center"/>
    </xf>
    <xf numFmtId="178" fontId="12" fillId="8" borderId="2" xfId="0" quotePrefix="1" applyFont="1" applyFill="1" applyBorder="1">
      <alignment vertical="center"/>
    </xf>
    <xf numFmtId="178" fontId="12" fillId="8" borderId="2" xfId="0" applyFont="1" applyFill="1" applyBorder="1">
      <alignment vertical="center"/>
    </xf>
    <xf numFmtId="178" fontId="12" fillId="10" borderId="2" xfId="0" quotePrefix="1" applyFont="1" applyFill="1" applyBorder="1">
      <alignment vertical="center"/>
    </xf>
    <xf numFmtId="178" fontId="12" fillId="10" borderId="2" xfId="0" applyFont="1" applyFill="1" applyBorder="1">
      <alignment vertical="center"/>
    </xf>
    <xf numFmtId="178" fontId="6" fillId="8" borderId="0" xfId="0" quotePrefix="1" applyFont="1" applyFill="1">
      <alignment vertical="center"/>
    </xf>
    <xf numFmtId="177" fontId="5" fillId="11" borderId="0" xfId="1" applyNumberFormat="1" applyFont="1" applyFill="1">
      <alignment vertical="center"/>
    </xf>
    <xf numFmtId="180" fontId="6" fillId="8" borderId="0" xfId="1" applyNumberFormat="1" applyFont="1" applyFill="1">
      <alignment vertical="center"/>
    </xf>
    <xf numFmtId="183" fontId="25" fillId="10" borderId="0" xfId="1" applyNumberFormat="1" applyFont="1" applyFill="1">
      <alignment vertical="center"/>
    </xf>
    <xf numFmtId="183" fontId="25" fillId="8" borderId="0" xfId="1" applyNumberFormat="1" applyFont="1" applyFill="1">
      <alignment vertical="center"/>
    </xf>
    <xf numFmtId="176" fontId="3" fillId="0" borderId="3" xfId="0" applyNumberFormat="1" applyFont="1" applyBorder="1">
      <alignment vertical="center"/>
    </xf>
    <xf numFmtId="176" fontId="6" fillId="2" borderId="0" xfId="0" applyNumberFormat="1" applyFont="1" applyFill="1">
      <alignment vertical="center"/>
    </xf>
    <xf numFmtId="176" fontId="3" fillId="0" borderId="1" xfId="0" applyNumberFormat="1" applyFont="1" applyBorder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8" fontId="27" fillId="10" borderId="0" xfId="0" applyFont="1" applyFill="1">
      <alignment vertical="center"/>
    </xf>
    <xf numFmtId="177" fontId="27" fillId="10" borderId="0" xfId="1" applyNumberFormat="1" applyFont="1" applyFill="1">
      <alignment vertical="center"/>
    </xf>
    <xf numFmtId="178" fontId="28" fillId="10" borderId="0" xfId="0" quotePrefix="1" applyFont="1" applyFill="1">
      <alignment vertical="center"/>
    </xf>
    <xf numFmtId="177" fontId="28" fillId="10" borderId="0" xfId="1" applyNumberFormat="1" applyFont="1" applyFill="1">
      <alignment vertical="center"/>
    </xf>
    <xf numFmtId="178" fontId="28" fillId="10" borderId="0" xfId="0" applyFont="1" applyFill="1">
      <alignment vertical="center"/>
    </xf>
    <xf numFmtId="177" fontId="28" fillId="8" borderId="0" xfId="1" applyNumberFormat="1" applyFont="1" applyFill="1">
      <alignment vertical="center"/>
    </xf>
    <xf numFmtId="178" fontId="28" fillId="8" borderId="0" xfId="0" applyFont="1" applyFill="1">
      <alignment vertical="center"/>
    </xf>
    <xf numFmtId="178" fontId="16" fillId="8" borderId="0" xfId="0" quotePrefix="1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7" fontId="29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80" fontId="6" fillId="10" borderId="0" xfId="1" applyNumberFormat="1" applyFont="1" applyFill="1">
      <alignment vertical="center"/>
    </xf>
    <xf numFmtId="177" fontId="5" fillId="15" borderId="0" xfId="1" applyNumberFormat="1" applyFont="1" applyFill="1">
      <alignment vertical="center"/>
    </xf>
    <xf numFmtId="178" fontId="12" fillId="8" borderId="0" xfId="0" quotePrefix="1" applyFont="1" applyFill="1" applyBorder="1">
      <alignment vertical="center"/>
    </xf>
    <xf numFmtId="177" fontId="12" fillId="8" borderId="0" xfId="1" applyNumberFormat="1" applyFont="1" applyFill="1" applyBorder="1">
      <alignment vertical="center"/>
    </xf>
    <xf numFmtId="178" fontId="12" fillId="8" borderId="0" xfId="0" applyFont="1" applyFill="1" applyBorder="1">
      <alignment vertical="center"/>
    </xf>
    <xf numFmtId="177" fontId="3" fillId="8" borderId="0" xfId="1" applyNumberFormat="1" applyFont="1" applyFill="1" applyBorder="1">
      <alignment vertical="center"/>
    </xf>
    <xf numFmtId="180" fontId="12" fillId="8" borderId="0" xfId="1" applyNumberFormat="1" applyFont="1" applyFill="1" applyBorder="1">
      <alignment vertical="center"/>
    </xf>
    <xf numFmtId="180" fontId="26" fillId="8" borderId="0" xfId="1" applyNumberFormat="1" applyFont="1" applyFill="1" applyBorder="1">
      <alignment vertical="center"/>
    </xf>
    <xf numFmtId="181" fontId="25" fillId="8" borderId="0" xfId="1" applyNumberFormat="1" applyFont="1" applyFill="1" applyBorder="1">
      <alignment vertical="center"/>
    </xf>
    <xf numFmtId="176" fontId="3" fillId="17" borderId="0" xfId="0" applyNumberFormat="1" applyFont="1" applyFill="1">
      <alignment vertical="center"/>
    </xf>
    <xf numFmtId="176" fontId="3" fillId="6" borderId="4" xfId="0" applyNumberFormat="1" applyFont="1" applyFill="1" applyBorder="1">
      <alignment vertical="center"/>
    </xf>
    <xf numFmtId="177" fontId="3" fillId="16" borderId="2" xfId="1" applyNumberFormat="1" applyFont="1" applyFill="1" applyBorder="1">
      <alignment vertical="center"/>
    </xf>
    <xf numFmtId="14" fontId="3" fillId="0" borderId="2" xfId="0" applyNumberFormat="1" applyFont="1" applyBorder="1">
      <alignment vertical="center"/>
    </xf>
    <xf numFmtId="177" fontId="3" fillId="0" borderId="2" xfId="1" applyNumberFormat="1" applyFont="1" applyBorder="1">
      <alignment vertical="center"/>
    </xf>
    <xf numFmtId="10" fontId="3" fillId="0" borderId="2" xfId="2" applyNumberFormat="1" applyFont="1" applyBorder="1">
      <alignment vertical="center"/>
    </xf>
    <xf numFmtId="176" fontId="3" fillId="0" borderId="2" xfId="0" applyNumberFormat="1" applyFont="1" applyBorder="1">
      <alignment vertical="center"/>
    </xf>
    <xf numFmtId="176" fontId="12" fillId="7" borderId="5" xfId="0" applyNumberFormat="1" applyFont="1" applyFill="1" applyBorder="1">
      <alignment vertical="center"/>
    </xf>
    <xf numFmtId="176" fontId="3" fillId="2" borderId="2" xfId="0" applyNumberFormat="1" applyFont="1" applyFill="1" applyBorder="1">
      <alignment vertical="center"/>
    </xf>
    <xf numFmtId="176" fontId="3" fillId="4" borderId="2" xfId="0" applyNumberFormat="1" applyFont="1" applyFill="1" applyBorder="1">
      <alignment vertical="center"/>
    </xf>
    <xf numFmtId="176" fontId="3" fillId="5" borderId="2" xfId="0" applyNumberFormat="1" applyFont="1" applyFill="1" applyBorder="1">
      <alignment vertical="center"/>
    </xf>
    <xf numFmtId="176" fontId="11" fillId="0" borderId="2" xfId="0" applyNumberFormat="1" applyFont="1" applyBorder="1">
      <alignment vertical="center"/>
    </xf>
    <xf numFmtId="177" fontId="4" fillId="0" borderId="2" xfId="1" applyNumberFormat="1" applyFont="1" applyBorder="1">
      <alignment vertical="center"/>
    </xf>
    <xf numFmtId="176" fontId="5" fillId="17" borderId="0" xfId="0" applyNumberFormat="1" applyFont="1" applyFill="1" applyAlignment="1">
      <alignment horizontal="center" vertical="center"/>
    </xf>
    <xf numFmtId="14" fontId="3" fillId="10" borderId="6" xfId="0" applyNumberFormat="1" applyFont="1" applyFill="1" applyBorder="1">
      <alignment vertical="center"/>
    </xf>
    <xf numFmtId="177" fontId="3" fillId="10" borderId="6" xfId="1" applyNumberFormat="1" applyFont="1" applyFill="1" applyBorder="1">
      <alignment vertical="center"/>
    </xf>
    <xf numFmtId="178" fontId="12" fillId="10" borderId="6" xfId="0" quotePrefix="1" applyFont="1" applyFill="1" applyBorder="1">
      <alignment vertical="center"/>
    </xf>
    <xf numFmtId="177" fontId="12" fillId="10" borderId="6" xfId="1" applyNumberFormat="1" applyFont="1" applyFill="1" applyBorder="1">
      <alignment vertical="center"/>
    </xf>
    <xf numFmtId="178" fontId="12" fillId="10" borderId="6" xfId="0" applyFont="1" applyFill="1" applyBorder="1">
      <alignment vertical="center"/>
    </xf>
    <xf numFmtId="180" fontId="12" fillId="10" borderId="6" xfId="1" applyNumberFormat="1" applyFont="1" applyFill="1" applyBorder="1">
      <alignment vertical="center"/>
    </xf>
    <xf numFmtId="180" fontId="26" fillId="10" borderId="6" xfId="1" applyNumberFormat="1" applyFont="1" applyFill="1" applyBorder="1">
      <alignment vertical="center"/>
    </xf>
    <xf numFmtId="181" fontId="25" fillId="10" borderId="6" xfId="1" applyNumberFormat="1" applyFont="1" applyFill="1" applyBorder="1">
      <alignment vertical="center"/>
    </xf>
    <xf numFmtId="178" fontId="3" fillId="10" borderId="6" xfId="0" applyFont="1" applyFill="1" applyBorder="1">
      <alignment vertical="center"/>
    </xf>
    <xf numFmtId="178" fontId="11" fillId="8" borderId="2" xfId="0" quotePrefix="1" applyFont="1" applyFill="1" applyBorder="1">
      <alignment vertical="center"/>
    </xf>
    <xf numFmtId="177" fontId="11" fillId="8" borderId="2" xfId="1" applyNumberFormat="1" applyFont="1" applyFill="1" applyBorder="1">
      <alignment vertical="center"/>
    </xf>
    <xf numFmtId="178" fontId="11" fillId="8" borderId="2" xfId="0" applyFont="1" applyFill="1" applyBorder="1">
      <alignment vertical="center"/>
    </xf>
    <xf numFmtId="181" fontId="30" fillId="8" borderId="0" xfId="1" applyNumberFormat="1" applyFont="1" applyFill="1">
      <alignment vertical="center"/>
    </xf>
    <xf numFmtId="181" fontId="30" fillId="8" borderId="0" xfId="1" applyNumberFormat="1" applyFont="1" applyFill="1" applyBorder="1">
      <alignment vertical="center"/>
    </xf>
    <xf numFmtId="181" fontId="30" fillId="8" borderId="2" xfId="1" applyNumberFormat="1" applyFont="1" applyFill="1" applyBorder="1">
      <alignment vertical="center"/>
    </xf>
    <xf numFmtId="178" fontId="10" fillId="8" borderId="0" xfId="0" quotePrefix="1" applyFont="1" applyFill="1">
      <alignment vertical="center"/>
    </xf>
    <xf numFmtId="181" fontId="30" fillId="10" borderId="0" xfId="1" applyNumberFormat="1" applyFont="1" applyFill="1">
      <alignment vertical="center"/>
    </xf>
    <xf numFmtId="178" fontId="3" fillId="10" borderId="0" xfId="0" quotePrefix="1" applyFont="1" applyFill="1">
      <alignment vertical="center"/>
    </xf>
    <xf numFmtId="178" fontId="12" fillId="10" borderId="0" xfId="0" quotePrefix="1" applyFont="1" applyFill="1" applyBorder="1">
      <alignment vertical="center"/>
    </xf>
    <xf numFmtId="177" fontId="12" fillId="10" borderId="0" xfId="1" applyNumberFormat="1" applyFont="1" applyFill="1" applyBorder="1">
      <alignment vertical="center"/>
    </xf>
    <xf numFmtId="178" fontId="12" fillId="10" borderId="0" xfId="0" applyFont="1" applyFill="1" applyBorder="1">
      <alignment vertical="center"/>
    </xf>
    <xf numFmtId="177" fontId="3" fillId="10" borderId="0" xfId="1" applyNumberFormat="1" applyFont="1" applyFill="1" applyBorder="1">
      <alignment vertical="center"/>
    </xf>
    <xf numFmtId="180" fontId="12" fillId="10" borderId="0" xfId="1" applyNumberFormat="1" applyFont="1" applyFill="1" applyBorder="1">
      <alignment vertical="center"/>
    </xf>
    <xf numFmtId="180" fontId="26" fillId="10" borderId="0" xfId="1" applyNumberFormat="1" applyFont="1" applyFill="1" applyBorder="1">
      <alignment vertical="center"/>
    </xf>
    <xf numFmtId="181" fontId="25" fillId="10" borderId="0" xfId="1" applyNumberFormat="1" applyFont="1" applyFill="1" applyBorder="1">
      <alignment vertical="center"/>
    </xf>
    <xf numFmtId="181" fontId="30" fillId="10" borderId="0" xfId="1" applyNumberFormat="1" applyFont="1" applyFill="1" applyBorder="1">
      <alignment vertical="center"/>
    </xf>
    <xf numFmtId="178" fontId="11" fillId="10" borderId="2" xfId="0" quotePrefix="1" applyFont="1" applyFill="1" applyBorder="1">
      <alignment vertical="center"/>
    </xf>
    <xf numFmtId="181" fontId="30" fillId="10" borderId="2" xfId="1" applyNumberFormat="1" applyFont="1" applyFill="1" applyBorder="1">
      <alignment vertical="center"/>
    </xf>
    <xf numFmtId="178" fontId="32" fillId="10" borderId="0" xfId="0" applyFont="1" applyFill="1">
      <alignment vertical="center"/>
    </xf>
    <xf numFmtId="178" fontId="33" fillId="10" borderId="0" xfId="0" applyFont="1" applyFill="1">
      <alignment vertical="center"/>
    </xf>
    <xf numFmtId="176" fontId="3" fillId="18" borderId="0" xfId="0" applyNumberFormat="1" applyFont="1" applyFill="1">
      <alignment vertical="center"/>
    </xf>
    <xf numFmtId="176" fontId="5" fillId="18" borderId="0" xfId="0" applyNumberFormat="1" applyFont="1" applyFill="1" applyAlignment="1">
      <alignment horizontal="center" vertical="center"/>
    </xf>
    <xf numFmtId="178" fontId="34" fillId="10" borderId="0" xfId="0" applyFont="1" applyFill="1">
      <alignment vertical="center"/>
    </xf>
    <xf numFmtId="178" fontId="35" fillId="10" borderId="2" xfId="0" applyFont="1" applyFill="1" applyBorder="1">
      <alignment vertical="center"/>
    </xf>
    <xf numFmtId="177" fontId="36" fillId="10" borderId="0" xfId="1" applyNumberFormat="1" applyFont="1" applyFill="1">
      <alignment vertical="center"/>
    </xf>
    <xf numFmtId="177" fontId="37" fillId="10" borderId="0" xfId="1" applyNumberFormat="1" applyFont="1" applyFill="1">
      <alignment vertical="center"/>
    </xf>
    <xf numFmtId="177" fontId="38" fillId="10" borderId="2" xfId="1" applyNumberFormat="1" applyFont="1" applyFill="1" applyBorder="1">
      <alignment vertical="center"/>
    </xf>
    <xf numFmtId="177" fontId="38" fillId="10" borderId="0" xfId="1" applyNumberFormat="1" applyFont="1" applyFill="1">
      <alignment vertical="center"/>
    </xf>
    <xf numFmtId="177" fontId="38" fillId="10" borderId="0" xfId="1" applyNumberFormat="1" applyFont="1" applyFill="1" applyBorder="1">
      <alignment vertical="center"/>
    </xf>
    <xf numFmtId="178" fontId="20" fillId="10" borderId="0" xfId="0" applyFont="1" applyFill="1">
      <alignment vertical="center"/>
    </xf>
    <xf numFmtId="178" fontId="6" fillId="10" borderId="0" xfId="0" quotePrefix="1" applyFont="1" applyFill="1" applyBorder="1">
      <alignment vertical="center"/>
    </xf>
    <xf numFmtId="178" fontId="20" fillId="10" borderId="0" xfId="0" quotePrefix="1" applyFont="1" applyFill="1" applyBorder="1">
      <alignment vertical="center"/>
    </xf>
    <xf numFmtId="178" fontId="20" fillId="10" borderId="0" xfId="0" quotePrefix="1" applyFont="1" applyFill="1">
      <alignment vertical="center"/>
    </xf>
    <xf numFmtId="177" fontId="38" fillId="8" borderId="0" xfId="1" applyNumberFormat="1" applyFont="1" applyFill="1">
      <alignment vertical="center"/>
    </xf>
    <xf numFmtId="177" fontId="36" fillId="8" borderId="0" xfId="1" applyNumberFormat="1" applyFont="1" applyFill="1">
      <alignment vertical="center"/>
    </xf>
    <xf numFmtId="178" fontId="33" fillId="8" borderId="0" xfId="0" applyFont="1" applyFill="1">
      <alignment vertical="center"/>
    </xf>
    <xf numFmtId="177" fontId="37" fillId="8" borderId="0" xfId="1" applyNumberFormat="1" applyFont="1" applyFill="1">
      <alignment vertical="center"/>
    </xf>
    <xf numFmtId="177" fontId="38" fillId="8" borderId="0" xfId="1" applyNumberFormat="1" applyFont="1" applyFill="1" applyBorder="1">
      <alignment vertical="center"/>
    </xf>
    <xf numFmtId="178" fontId="34" fillId="8" borderId="0" xfId="0" applyFont="1" applyFill="1">
      <alignment vertical="center"/>
    </xf>
    <xf numFmtId="177" fontId="38" fillId="8" borderId="2" xfId="1" applyNumberFormat="1" applyFont="1" applyFill="1" applyBorder="1">
      <alignment vertical="center"/>
    </xf>
    <xf numFmtId="178" fontId="35" fillId="8" borderId="2" xfId="0" applyFont="1" applyFill="1" applyBorder="1">
      <alignment vertical="center"/>
    </xf>
    <xf numFmtId="176" fontId="12" fillId="19" borderId="0" xfId="0" applyNumberFormat="1" applyFont="1" applyFill="1">
      <alignment vertical="center"/>
    </xf>
    <xf numFmtId="176" fontId="39" fillId="19" borderId="0" xfId="0" applyNumberFormat="1" applyFont="1" applyFill="1" applyAlignment="1">
      <alignment horizontal="center" vertical="center"/>
    </xf>
    <xf numFmtId="176" fontId="39" fillId="20" borderId="0" xfId="0" applyNumberFormat="1" applyFont="1" applyFill="1" applyBorder="1" applyAlignment="1">
      <alignment horizontal="center" vertical="center"/>
    </xf>
    <xf numFmtId="176" fontId="3" fillId="4" borderId="0" xfId="0" applyNumberFormat="1" applyFont="1" applyFill="1" applyAlignment="1">
      <alignment horizontal="center" vertical="center"/>
    </xf>
    <xf numFmtId="178" fontId="40" fillId="10" borderId="0" xfId="0" quotePrefix="1" applyFont="1" applyFill="1">
      <alignment vertical="center"/>
    </xf>
    <xf numFmtId="178" fontId="40" fillId="10" borderId="0" xfId="0" applyFont="1" applyFill="1">
      <alignment vertical="center"/>
    </xf>
    <xf numFmtId="14" fontId="24" fillId="10" borderId="0" xfId="0" applyNumberFormat="1" applyFont="1" applyFill="1">
      <alignment vertical="center"/>
    </xf>
    <xf numFmtId="14" fontId="24" fillId="10" borderId="2" xfId="0" applyNumberFormat="1" applyFont="1" applyFill="1" applyBorder="1">
      <alignment vertical="center"/>
    </xf>
    <xf numFmtId="14" fontId="24" fillId="8" borderId="0" xfId="0" applyNumberFormat="1" applyFont="1" applyFill="1">
      <alignment vertical="center"/>
    </xf>
    <xf numFmtId="177" fontId="24" fillId="8" borderId="0" xfId="1" applyNumberFormat="1" applyFont="1" applyFill="1">
      <alignment vertical="center"/>
    </xf>
    <xf numFmtId="14" fontId="24" fillId="8" borderId="2" xfId="0" applyNumberFormat="1" applyFont="1" applyFill="1" applyBorder="1">
      <alignment vertical="center"/>
    </xf>
    <xf numFmtId="177" fontId="24" fillId="8" borderId="2" xfId="1" applyNumberFormat="1" applyFont="1" applyFill="1" applyBorder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舟赛分数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助人数量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92411216"/>
        <c:axId val="1692411760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等级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次数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完成任务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平均分数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692411216"/>
        <c:axId val="1692411760"/>
      </c:lineChart>
      <c:dateAx>
        <c:axId val="1692411216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692411760"/>
        <c:crosses val="autoZero"/>
        <c:auto val="1"/>
        <c:lblOffset val="100"/>
        <c:baseTimeUnit val="days"/>
      </c:dateAx>
      <c:valAx>
        <c:axId val="1692411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1692411216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9" Type="http://schemas.openxmlformats.org/officeDocument/2006/relationships/image" Target="../media/image46.png"/><Relationship Id="rId21" Type="http://schemas.openxmlformats.org/officeDocument/2006/relationships/image" Target="../media/image28.png"/><Relationship Id="rId34" Type="http://schemas.openxmlformats.org/officeDocument/2006/relationships/image" Target="../media/image41.png"/><Relationship Id="rId42" Type="http://schemas.openxmlformats.org/officeDocument/2006/relationships/image" Target="../media/image49.png"/><Relationship Id="rId47" Type="http://schemas.openxmlformats.org/officeDocument/2006/relationships/image" Target="../media/image54.png"/><Relationship Id="rId50" Type="http://schemas.openxmlformats.org/officeDocument/2006/relationships/image" Target="../media/image57.png"/><Relationship Id="rId55" Type="http://schemas.openxmlformats.org/officeDocument/2006/relationships/image" Target="../media/image62.png"/><Relationship Id="rId63" Type="http://schemas.openxmlformats.org/officeDocument/2006/relationships/image" Target="../media/image70.png"/><Relationship Id="rId68" Type="http://schemas.openxmlformats.org/officeDocument/2006/relationships/image" Target="../media/image75.png"/><Relationship Id="rId7" Type="http://schemas.openxmlformats.org/officeDocument/2006/relationships/image" Target="../media/image14.png"/><Relationship Id="rId71" Type="http://schemas.openxmlformats.org/officeDocument/2006/relationships/image" Target="../media/image78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29" Type="http://schemas.openxmlformats.org/officeDocument/2006/relationships/image" Target="../media/image36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32" Type="http://schemas.openxmlformats.org/officeDocument/2006/relationships/image" Target="../media/image39.png"/><Relationship Id="rId37" Type="http://schemas.openxmlformats.org/officeDocument/2006/relationships/image" Target="../media/image44.png"/><Relationship Id="rId40" Type="http://schemas.openxmlformats.org/officeDocument/2006/relationships/image" Target="../media/image47.png"/><Relationship Id="rId45" Type="http://schemas.openxmlformats.org/officeDocument/2006/relationships/image" Target="../media/image52.png"/><Relationship Id="rId53" Type="http://schemas.openxmlformats.org/officeDocument/2006/relationships/image" Target="../media/image60.png"/><Relationship Id="rId58" Type="http://schemas.openxmlformats.org/officeDocument/2006/relationships/image" Target="../media/image65.png"/><Relationship Id="rId66" Type="http://schemas.openxmlformats.org/officeDocument/2006/relationships/image" Target="../media/image73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36" Type="http://schemas.openxmlformats.org/officeDocument/2006/relationships/image" Target="../media/image43.png"/><Relationship Id="rId49" Type="http://schemas.openxmlformats.org/officeDocument/2006/relationships/image" Target="../media/image56.png"/><Relationship Id="rId57" Type="http://schemas.openxmlformats.org/officeDocument/2006/relationships/image" Target="../media/image64.png"/><Relationship Id="rId61" Type="http://schemas.openxmlformats.org/officeDocument/2006/relationships/image" Target="../media/image68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31" Type="http://schemas.openxmlformats.org/officeDocument/2006/relationships/image" Target="../media/image38.png"/><Relationship Id="rId44" Type="http://schemas.openxmlformats.org/officeDocument/2006/relationships/image" Target="../media/image51.png"/><Relationship Id="rId52" Type="http://schemas.openxmlformats.org/officeDocument/2006/relationships/image" Target="../media/image59.png"/><Relationship Id="rId60" Type="http://schemas.openxmlformats.org/officeDocument/2006/relationships/image" Target="../media/image67.png"/><Relationship Id="rId65" Type="http://schemas.openxmlformats.org/officeDocument/2006/relationships/image" Target="../media/image72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png"/><Relationship Id="rId30" Type="http://schemas.openxmlformats.org/officeDocument/2006/relationships/image" Target="../media/image37.png"/><Relationship Id="rId35" Type="http://schemas.openxmlformats.org/officeDocument/2006/relationships/image" Target="../media/image42.png"/><Relationship Id="rId43" Type="http://schemas.openxmlformats.org/officeDocument/2006/relationships/image" Target="../media/image50.png"/><Relationship Id="rId48" Type="http://schemas.openxmlformats.org/officeDocument/2006/relationships/image" Target="../media/image55.png"/><Relationship Id="rId56" Type="http://schemas.openxmlformats.org/officeDocument/2006/relationships/image" Target="../media/image63.png"/><Relationship Id="rId64" Type="http://schemas.openxmlformats.org/officeDocument/2006/relationships/image" Target="../media/image71.png"/><Relationship Id="rId69" Type="http://schemas.openxmlformats.org/officeDocument/2006/relationships/image" Target="../media/image76.png"/><Relationship Id="rId8" Type="http://schemas.openxmlformats.org/officeDocument/2006/relationships/image" Target="../media/image15.png"/><Relationship Id="rId51" Type="http://schemas.openxmlformats.org/officeDocument/2006/relationships/image" Target="../media/image58.png"/><Relationship Id="rId72" Type="http://schemas.openxmlformats.org/officeDocument/2006/relationships/image" Target="../media/image79.png"/><Relationship Id="rId3" Type="http://schemas.openxmlformats.org/officeDocument/2006/relationships/image" Target="../media/image10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33" Type="http://schemas.openxmlformats.org/officeDocument/2006/relationships/image" Target="../media/image40.png"/><Relationship Id="rId38" Type="http://schemas.openxmlformats.org/officeDocument/2006/relationships/image" Target="../media/image45.png"/><Relationship Id="rId46" Type="http://schemas.openxmlformats.org/officeDocument/2006/relationships/image" Target="../media/image53.png"/><Relationship Id="rId59" Type="http://schemas.openxmlformats.org/officeDocument/2006/relationships/image" Target="../media/image66.png"/><Relationship Id="rId67" Type="http://schemas.openxmlformats.org/officeDocument/2006/relationships/image" Target="../media/image74.png"/><Relationship Id="rId20" Type="http://schemas.openxmlformats.org/officeDocument/2006/relationships/image" Target="../media/image27.png"/><Relationship Id="rId41" Type="http://schemas.openxmlformats.org/officeDocument/2006/relationships/image" Target="../media/image48.png"/><Relationship Id="rId54" Type="http://schemas.openxmlformats.org/officeDocument/2006/relationships/image" Target="../media/image61.png"/><Relationship Id="rId62" Type="http://schemas.openxmlformats.org/officeDocument/2006/relationships/image" Target="../media/image69.png"/><Relationship Id="rId70" Type="http://schemas.openxmlformats.org/officeDocument/2006/relationships/image" Target="../media/image7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5" Type="http://schemas.openxmlformats.org/officeDocument/2006/relationships/image" Target="../media/image84.png"/><Relationship Id="rId4" Type="http://schemas.openxmlformats.org/officeDocument/2006/relationships/image" Target="../media/image8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24</xdr:col>
      <xdr:colOff>167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24</xdr:col>
      <xdr:colOff>1496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24</xdr:col>
      <xdr:colOff>1496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24</xdr:col>
      <xdr:colOff>543</xdr:colOff>
      <xdr:row>28</xdr:row>
      <xdr:rowOff>204002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24</xdr:col>
      <xdr:colOff>1889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24</xdr:col>
      <xdr:colOff>1332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0583" y="6815667"/>
          <a:ext cx="1196190" cy="182857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33</xdr:row>
      <xdr:rowOff>21167</xdr:rowOff>
    </xdr:from>
    <xdr:ext cx="1196190" cy="182857"/>
    <xdr:pic>
      <xdr:nvPicPr>
        <xdr:cNvPr id="16" name="图片 7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0583" y="6815667"/>
          <a:ext cx="1196190" cy="182857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34</xdr:row>
      <xdr:rowOff>21167</xdr:rowOff>
    </xdr:from>
    <xdr:ext cx="1196190" cy="182857"/>
    <xdr:pic>
      <xdr:nvPicPr>
        <xdr:cNvPr id="15" name="图片 7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0583" y="7027334"/>
          <a:ext cx="1196190" cy="182857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34</xdr:row>
      <xdr:rowOff>21167</xdr:rowOff>
    </xdr:from>
    <xdr:ext cx="1196190" cy="182857"/>
    <xdr:pic>
      <xdr:nvPicPr>
        <xdr:cNvPr id="17" name="图片 7">
          <a:extLst>
            <a:ext uri="{FF2B5EF4-FFF2-40B4-BE49-F238E27FC236}">
              <a16:creationId xmlns:a16="http://schemas.microsoft.com/office/drawing/2014/main" id="{8A146BAB-1F27-4E39-A1CD-2C7ADCB40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0" y="6545793"/>
          <a:ext cx="1196190" cy="182857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35</xdr:row>
      <xdr:rowOff>21167</xdr:rowOff>
    </xdr:from>
    <xdr:ext cx="1196190" cy="182857"/>
    <xdr:pic>
      <xdr:nvPicPr>
        <xdr:cNvPr id="18" name="图片 7">
          <a:extLst>
            <a:ext uri="{FF2B5EF4-FFF2-40B4-BE49-F238E27FC236}">
              <a16:creationId xmlns:a16="http://schemas.microsoft.com/office/drawing/2014/main" id="{A20D4EFB-6586-4AFE-B799-6BF573432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0" y="6743096"/>
          <a:ext cx="1196190" cy="182857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36"/>
  <sheetViews>
    <sheetView tabSelected="1" zoomScale="70" zoomScaleNormal="70" workbookViewId="0">
      <pane ySplit="1" topLeftCell="A11" activePane="bottomLeft" state="frozen"/>
      <selection pane="bottomLeft" activeCell="O39" sqref="O39"/>
    </sheetView>
  </sheetViews>
  <sheetFormatPr defaultColWidth="9" defaultRowHeight="15"/>
  <cols>
    <col min="1" max="1" width="4.640625" style="5" customWidth="1"/>
    <col min="2" max="2" width="12.5" style="1" customWidth="1"/>
    <col min="3" max="3" width="4.640625" style="5" customWidth="1"/>
    <col min="4" max="4" width="9.2109375" style="1" customWidth="1"/>
    <col min="5" max="5" width="4.7109375" style="5" customWidth="1"/>
    <col min="6" max="6" width="4.640625" style="5" customWidth="1"/>
    <col min="7" max="7" width="4.5" style="5" customWidth="1"/>
    <col min="8" max="8" width="4.7109375" style="5" customWidth="1"/>
    <col min="9" max="9" width="9.5" style="9" customWidth="1"/>
    <col min="10" max="10" width="8.640625" style="1" customWidth="1"/>
    <col min="11" max="11" width="10.35546875" style="1" customWidth="1"/>
    <col min="12" max="12" width="8.85546875" style="1" customWidth="1"/>
    <col min="13" max="13" width="9.140625" style="1" customWidth="1"/>
    <col min="14" max="14" width="9.2109375" style="1" customWidth="1"/>
    <col min="15" max="16" width="10.35546875" style="1" customWidth="1"/>
    <col min="17" max="17" width="10.5" style="1" customWidth="1"/>
    <col min="18" max="18" width="10.35546875" style="1" customWidth="1"/>
    <col min="19" max="19" width="12.140625" style="1" bestFit="1" customWidth="1"/>
    <col min="20" max="20" width="9.35546875" style="1" customWidth="1"/>
    <col min="21" max="21" width="9.35546875" style="5" customWidth="1"/>
    <col min="22" max="23" width="11.640625" style="4" bestFit="1" customWidth="1"/>
    <col min="24" max="24" width="16.35546875" style="4" customWidth="1"/>
    <col min="25" max="25" width="3.140625" style="4" customWidth="1"/>
    <col min="26" max="26" width="12.2109375" style="4" bestFit="1" customWidth="1"/>
    <col min="27" max="27" width="10.85546875" style="4" bestFit="1" customWidth="1"/>
    <col min="28" max="28" width="12.2109375" style="4" bestFit="1" customWidth="1"/>
    <col min="29" max="29" width="10.5" style="1" bestFit="1" customWidth="1"/>
    <col min="30" max="16384" width="9" style="1"/>
  </cols>
  <sheetData>
    <row r="1" spans="1:28" s="170" customFormat="1" ht="15.75">
      <c r="A1" s="168" t="s">
        <v>252</v>
      </c>
      <c r="B1" s="171" t="s">
        <v>0</v>
      </c>
      <c r="C1" s="168" t="s">
        <v>93</v>
      </c>
      <c r="D1" s="169" t="s">
        <v>62</v>
      </c>
      <c r="E1" s="168" t="s">
        <v>770</v>
      </c>
      <c r="F1" s="168" t="s">
        <v>317</v>
      </c>
      <c r="G1" s="168" t="s">
        <v>318</v>
      </c>
      <c r="H1" s="168" t="s">
        <v>319</v>
      </c>
      <c r="I1" s="172" t="s">
        <v>97</v>
      </c>
      <c r="J1" s="171" t="s">
        <v>94</v>
      </c>
      <c r="K1" s="171" t="s">
        <v>81</v>
      </c>
      <c r="L1" s="171" t="s">
        <v>82</v>
      </c>
      <c r="M1" s="171" t="s">
        <v>88</v>
      </c>
      <c r="N1" s="171" t="s">
        <v>89</v>
      </c>
      <c r="O1" s="173" t="s">
        <v>104</v>
      </c>
      <c r="P1" s="171" t="s">
        <v>83</v>
      </c>
      <c r="Q1" s="171" t="s">
        <v>84</v>
      </c>
      <c r="R1" s="171" t="s">
        <v>85</v>
      </c>
      <c r="S1" s="171" t="s">
        <v>86</v>
      </c>
      <c r="T1" s="171" t="s">
        <v>426</v>
      </c>
      <c r="U1" s="13" t="s">
        <v>87</v>
      </c>
      <c r="V1" s="171" t="s">
        <v>498</v>
      </c>
      <c r="W1" s="171" t="s">
        <v>499</v>
      </c>
      <c r="X1" s="171" t="s">
        <v>497</v>
      </c>
      <c r="Y1" s="4"/>
      <c r="Z1" s="4"/>
      <c r="AA1" s="4"/>
      <c r="AB1" s="4"/>
    </row>
    <row r="2" spans="1:28" ht="15.75">
      <c r="A2" s="5">
        <v>1</v>
      </c>
      <c r="B2" s="2">
        <v>42702</v>
      </c>
      <c r="C2" s="5">
        <v>3</v>
      </c>
      <c r="D2" s="5">
        <f>舟赛记录!R2</f>
        <v>58024</v>
      </c>
      <c r="E2" s="5">
        <v>29</v>
      </c>
      <c r="F2" s="5">
        <v>8</v>
      </c>
      <c r="G2" s="5">
        <v>9</v>
      </c>
      <c r="H2" s="5">
        <f t="shared" ref="H2:H7" si="0">E2-F2-G2</f>
        <v>12</v>
      </c>
      <c r="I2" s="9">
        <f>29/E2</f>
        <v>1</v>
      </c>
      <c r="J2" s="5">
        <v>1605</v>
      </c>
      <c r="K2" s="4">
        <f t="shared" ref="K2:K7" si="1">D2/E2</f>
        <v>2000.8275862068965</v>
      </c>
      <c r="L2" s="4">
        <v>30</v>
      </c>
      <c r="M2" s="4">
        <v>68</v>
      </c>
      <c r="N2" s="4">
        <f t="shared" ref="N2:N7" si="2">-(J2/E2)</f>
        <v>-55.344827586206897</v>
      </c>
      <c r="O2" s="23">
        <f t="shared" ref="O2:O7" si="3">SUM(K2:N2)</f>
        <v>2043.4827586206898</v>
      </c>
      <c r="P2" s="19">
        <v>1869.2</v>
      </c>
      <c r="Q2" s="20">
        <v>1781.17</v>
      </c>
      <c r="R2" s="21">
        <v>1794.43</v>
      </c>
      <c r="S2" s="22">
        <f t="shared" ref="S2:S7" si="4">SUM(O2:R2)</f>
        <v>7488.2827586206904</v>
      </c>
      <c r="T2" s="5">
        <v>3740</v>
      </c>
      <c r="U2" s="78">
        <v>-698</v>
      </c>
    </row>
    <row r="3" spans="1:28" ht="15.75">
      <c r="A3" s="5">
        <f>A2+1</f>
        <v>2</v>
      </c>
      <c r="B3" s="2">
        <f>B2+7</f>
        <v>42709</v>
      </c>
      <c r="C3" s="5">
        <v>1</v>
      </c>
      <c r="D3" s="5">
        <v>60667</v>
      </c>
      <c r="E3" s="5">
        <v>30</v>
      </c>
      <c r="F3" s="5">
        <v>10</v>
      </c>
      <c r="G3" s="5">
        <v>8</v>
      </c>
      <c r="H3" s="5">
        <f t="shared" si="0"/>
        <v>12</v>
      </c>
      <c r="I3" s="9">
        <f>29/E3</f>
        <v>0.96666666666666667</v>
      </c>
      <c r="J3" s="5">
        <v>1380</v>
      </c>
      <c r="K3" s="4">
        <f t="shared" si="1"/>
        <v>2022.2333333333333</v>
      </c>
      <c r="L3" s="4">
        <v>50</v>
      </c>
      <c r="M3" s="4">
        <v>75</v>
      </c>
      <c r="N3" s="4">
        <f t="shared" si="2"/>
        <v>-46</v>
      </c>
      <c r="O3" s="24">
        <f t="shared" si="3"/>
        <v>2101.2333333333336</v>
      </c>
      <c r="P3" s="18">
        <f t="shared" ref="P3:R5" si="5">O2</f>
        <v>2043.4827586206898</v>
      </c>
      <c r="Q3" s="19">
        <f t="shared" si="5"/>
        <v>1869.2</v>
      </c>
      <c r="R3" s="20">
        <f t="shared" si="5"/>
        <v>1781.17</v>
      </c>
      <c r="S3" s="22">
        <f t="shared" si="4"/>
        <v>7795.0860919540237</v>
      </c>
      <c r="T3" s="5">
        <v>2455</v>
      </c>
      <c r="U3" s="204">
        <f t="shared" ref="U3:U8" si="6">T2-T3</f>
        <v>1285</v>
      </c>
    </row>
    <row r="4" spans="1:28" ht="15.75">
      <c r="A4" s="5">
        <f t="shared" ref="A4:A19" si="7">A3+1</f>
        <v>3</v>
      </c>
      <c r="B4" s="2">
        <f t="shared" ref="B4:B19" si="8">B3+7</f>
        <v>42716</v>
      </c>
      <c r="C4" s="5">
        <v>2</v>
      </c>
      <c r="D4" s="5">
        <f>舟赛记录!R61</f>
        <v>58188</v>
      </c>
      <c r="E4" s="5">
        <v>30</v>
      </c>
      <c r="F4" s="5">
        <v>12</v>
      </c>
      <c r="G4" s="5">
        <v>6</v>
      </c>
      <c r="H4" s="5">
        <f t="shared" si="0"/>
        <v>12</v>
      </c>
      <c r="I4" s="9">
        <f>27/E4</f>
        <v>0.9</v>
      </c>
      <c r="J4" s="5">
        <v>1702</v>
      </c>
      <c r="K4" s="4">
        <f t="shared" si="1"/>
        <v>1939.6</v>
      </c>
      <c r="L4" s="4">
        <v>38</v>
      </c>
      <c r="M4" s="4">
        <v>75</v>
      </c>
      <c r="N4" s="4">
        <f t="shared" si="2"/>
        <v>-56.733333333333334</v>
      </c>
      <c r="O4" s="25">
        <f t="shared" si="3"/>
        <v>1995.8666666666666</v>
      </c>
      <c r="P4" s="17">
        <f t="shared" si="5"/>
        <v>2101.2333333333336</v>
      </c>
      <c r="Q4" s="18">
        <f t="shared" si="5"/>
        <v>2043.4827586206898</v>
      </c>
      <c r="R4" s="19">
        <f t="shared" si="5"/>
        <v>1869.2</v>
      </c>
      <c r="S4" s="22">
        <f t="shared" si="4"/>
        <v>8009.7827586206904</v>
      </c>
      <c r="T4" s="5">
        <v>1425</v>
      </c>
      <c r="U4" s="204">
        <f t="shared" si="6"/>
        <v>1030</v>
      </c>
    </row>
    <row r="5" spans="1:28" ht="15.75">
      <c r="A5" s="5">
        <f t="shared" si="7"/>
        <v>4</v>
      </c>
      <c r="B5" s="2">
        <f t="shared" si="8"/>
        <v>42723</v>
      </c>
      <c r="C5" s="5">
        <v>1</v>
      </c>
      <c r="D5" s="5">
        <f>联盟记录!E47</f>
        <v>60142</v>
      </c>
      <c r="E5" s="5">
        <v>29</v>
      </c>
      <c r="F5" s="5">
        <v>12</v>
      </c>
      <c r="G5" s="5">
        <v>7</v>
      </c>
      <c r="H5" s="5">
        <f t="shared" si="0"/>
        <v>10</v>
      </c>
      <c r="I5" s="9">
        <f>27/E5</f>
        <v>0.93103448275862066</v>
      </c>
      <c r="J5" s="5">
        <v>1199</v>
      </c>
      <c r="K5" s="4">
        <f t="shared" si="1"/>
        <v>2073.8620689655172</v>
      </c>
      <c r="L5" s="4">
        <v>50</v>
      </c>
      <c r="M5" s="4">
        <v>68</v>
      </c>
      <c r="N5" s="4">
        <f t="shared" si="2"/>
        <v>-41.344827586206897</v>
      </c>
      <c r="O5" s="26">
        <f t="shared" si="3"/>
        <v>2150.5172413793102</v>
      </c>
      <c r="P5" s="21">
        <f t="shared" si="5"/>
        <v>1995.8666666666666</v>
      </c>
      <c r="Q5" s="17">
        <f t="shared" si="5"/>
        <v>2101.2333333333336</v>
      </c>
      <c r="R5" s="18">
        <f t="shared" si="5"/>
        <v>2043.4827586206898</v>
      </c>
      <c r="S5" s="22">
        <f t="shared" si="4"/>
        <v>8291.1</v>
      </c>
      <c r="T5" s="5">
        <v>387</v>
      </c>
      <c r="U5" s="204">
        <f t="shared" si="6"/>
        <v>1038</v>
      </c>
    </row>
    <row r="6" spans="1:28" ht="15.75">
      <c r="A6" s="5">
        <f t="shared" si="7"/>
        <v>5</v>
      </c>
      <c r="B6" s="2">
        <f t="shared" si="8"/>
        <v>42730</v>
      </c>
      <c r="C6" s="5">
        <v>1</v>
      </c>
      <c r="D6" s="5">
        <f>舟赛记录!R120</f>
        <v>60431</v>
      </c>
      <c r="E6" s="5">
        <v>29</v>
      </c>
      <c r="F6" s="5">
        <v>11</v>
      </c>
      <c r="G6" s="5">
        <v>10</v>
      </c>
      <c r="H6" s="5">
        <f t="shared" si="0"/>
        <v>8</v>
      </c>
      <c r="I6" s="9">
        <f>28/E6</f>
        <v>0.96551724137931039</v>
      </c>
      <c r="J6" s="5">
        <v>1402</v>
      </c>
      <c r="K6" s="4">
        <f t="shared" si="1"/>
        <v>2083.8275862068967</v>
      </c>
      <c r="L6" s="4">
        <v>50</v>
      </c>
      <c r="M6" s="4">
        <v>68</v>
      </c>
      <c r="N6" s="4">
        <f t="shared" si="2"/>
        <v>-48.344827586206897</v>
      </c>
      <c r="O6" s="43">
        <f t="shared" si="3"/>
        <v>2153.4827586206898</v>
      </c>
      <c r="P6" s="42">
        <f t="shared" ref="P6" si="9">O5</f>
        <v>2150.5172413793102</v>
      </c>
      <c r="Q6" s="21">
        <f t="shared" ref="Q6" si="10">P5</f>
        <v>1995.8666666666666</v>
      </c>
      <c r="R6" s="17">
        <f t="shared" ref="R6" si="11">Q5</f>
        <v>2101.2333333333336</v>
      </c>
      <c r="S6" s="22">
        <f t="shared" si="4"/>
        <v>8401.1</v>
      </c>
      <c r="T6" s="237">
        <v>152</v>
      </c>
      <c r="U6" s="204">
        <f t="shared" si="6"/>
        <v>235</v>
      </c>
    </row>
    <row r="7" spans="1:28" ht="15.75">
      <c r="A7" s="5">
        <f t="shared" si="7"/>
        <v>6</v>
      </c>
      <c r="B7" s="2">
        <f t="shared" si="8"/>
        <v>42737</v>
      </c>
      <c r="C7" s="5">
        <v>5</v>
      </c>
      <c r="D7" s="5">
        <f>舟赛记录!R149</f>
        <v>46228</v>
      </c>
      <c r="E7" s="5">
        <f>舟赛记录!P149</f>
        <v>30</v>
      </c>
      <c r="F7" s="5">
        <v>11</v>
      </c>
      <c r="G7" s="5">
        <v>10</v>
      </c>
      <c r="H7" s="5">
        <f t="shared" si="0"/>
        <v>9</v>
      </c>
      <c r="I7" s="9">
        <f>29/30</f>
        <v>0.96666666666666667</v>
      </c>
      <c r="J7" s="5">
        <v>1307</v>
      </c>
      <c r="K7" s="4">
        <f t="shared" si="1"/>
        <v>1540.9333333333334</v>
      </c>
      <c r="L7" s="4">
        <v>20</v>
      </c>
      <c r="M7" s="4">
        <v>100</v>
      </c>
      <c r="N7" s="4">
        <f t="shared" si="2"/>
        <v>-43.56666666666667</v>
      </c>
      <c r="O7" s="23">
        <f t="shared" si="3"/>
        <v>1617.3666666666668</v>
      </c>
      <c r="P7" s="19">
        <f t="shared" ref="P7" si="12">O6</f>
        <v>2153.4827586206898</v>
      </c>
      <c r="Q7" s="20">
        <f t="shared" ref="Q7" si="13">P6</f>
        <v>2150.5172413793102</v>
      </c>
      <c r="R7" s="21">
        <f t="shared" ref="R7" si="14">Q6</f>
        <v>1995.8666666666666</v>
      </c>
      <c r="S7" s="22">
        <f t="shared" si="4"/>
        <v>7917.2333333333336</v>
      </c>
      <c r="T7" s="5">
        <v>1848</v>
      </c>
      <c r="U7" s="78">
        <f t="shared" si="6"/>
        <v>-1696</v>
      </c>
    </row>
    <row r="8" spans="1:28" ht="15.75">
      <c r="A8" s="5">
        <f t="shared" si="7"/>
        <v>7</v>
      </c>
      <c r="B8" s="2">
        <f t="shared" si="8"/>
        <v>42744</v>
      </c>
      <c r="C8" s="5">
        <v>1</v>
      </c>
      <c r="D8" s="5">
        <f>舟赛记录!R179</f>
        <v>59950</v>
      </c>
      <c r="E8" s="5">
        <f>舟赛记录!P179</f>
        <v>29</v>
      </c>
      <c r="F8" s="5">
        <v>9</v>
      </c>
      <c r="G8" s="5">
        <v>14</v>
      </c>
      <c r="H8" s="5">
        <f t="shared" ref="H8" si="15">E8-F8-G8</f>
        <v>6</v>
      </c>
      <c r="I8" s="9">
        <f>27/E8</f>
        <v>0.93103448275862066</v>
      </c>
      <c r="J8" s="5">
        <v>1511</v>
      </c>
      <c r="K8" s="4">
        <f t="shared" ref="K8" si="16">D8/E8</f>
        <v>2067.2413793103447</v>
      </c>
      <c r="L8" s="4">
        <v>50</v>
      </c>
      <c r="M8" s="4">
        <v>91</v>
      </c>
      <c r="N8" s="4">
        <f t="shared" ref="N8" si="17">-(J8/E8)</f>
        <v>-52.103448275862071</v>
      </c>
      <c r="O8" s="24">
        <f t="shared" ref="O8" si="18">SUM(K8:N8)</f>
        <v>2156.1379310344828</v>
      </c>
      <c r="P8" s="18">
        <f t="shared" ref="P8" si="19">O7</f>
        <v>1617.3666666666668</v>
      </c>
      <c r="Q8" s="19">
        <f t="shared" ref="Q8" si="20">P7</f>
        <v>2153.4827586206898</v>
      </c>
      <c r="R8" s="20">
        <f t="shared" ref="R8" si="21">Q7</f>
        <v>2150.5172413793102</v>
      </c>
      <c r="S8" s="22">
        <f t="shared" ref="S8" si="22">SUM(O8:R8)</f>
        <v>8077.5045977011487</v>
      </c>
      <c r="T8" s="5">
        <v>1153</v>
      </c>
      <c r="U8" s="204">
        <f t="shared" si="6"/>
        <v>695</v>
      </c>
    </row>
    <row r="9" spans="1:28" ht="15.75">
      <c r="A9" s="5">
        <f t="shared" si="7"/>
        <v>8</v>
      </c>
      <c r="B9" s="2">
        <f t="shared" si="8"/>
        <v>42751</v>
      </c>
      <c r="C9" s="5">
        <v>1</v>
      </c>
      <c r="D9" s="5">
        <v>59332</v>
      </c>
      <c r="E9" s="5">
        <f>舟赛记录!P180</f>
        <v>29</v>
      </c>
      <c r="F9" s="5">
        <v>11</v>
      </c>
      <c r="G9" s="5">
        <v>14</v>
      </c>
      <c r="H9" s="5">
        <f t="shared" ref="H9" si="23">E9-F9-G9</f>
        <v>4</v>
      </c>
      <c r="I9" s="9">
        <f>27/29</f>
        <v>0.93103448275862066</v>
      </c>
      <c r="J9" s="5">
        <v>1543</v>
      </c>
      <c r="K9" s="4">
        <f t="shared" ref="K9" si="24">D9/E9</f>
        <v>2045.9310344827586</v>
      </c>
      <c r="L9" s="4">
        <v>50</v>
      </c>
      <c r="M9" s="4">
        <v>91</v>
      </c>
      <c r="N9" s="4">
        <f t="shared" ref="N9" si="25">-(J9/E9)</f>
        <v>-53.206896551724135</v>
      </c>
      <c r="O9" s="25">
        <f t="shared" ref="O9" si="26">SUM(K9:N9)</f>
        <v>2133.7241379310344</v>
      </c>
      <c r="P9" s="17">
        <f t="shared" ref="P9" si="27">O8</f>
        <v>2156.1379310344828</v>
      </c>
      <c r="Q9" s="18">
        <f t="shared" ref="Q9" si="28">P8</f>
        <v>1617.3666666666668</v>
      </c>
      <c r="R9" s="19">
        <f t="shared" ref="R9" si="29">Q8</f>
        <v>2153.4827586206898</v>
      </c>
      <c r="S9" s="22">
        <f t="shared" ref="S9" si="30">SUM(O9:R9)</f>
        <v>8060.7114942528733</v>
      </c>
      <c r="T9" s="5">
        <v>1315</v>
      </c>
      <c r="U9" s="85">
        <f t="shared" ref="U9" si="31">T8-T9</f>
        <v>-162</v>
      </c>
    </row>
    <row r="10" spans="1:28" ht="15.75">
      <c r="A10" s="5">
        <f t="shared" si="7"/>
        <v>9</v>
      </c>
      <c r="B10" s="2">
        <f t="shared" si="8"/>
        <v>42758</v>
      </c>
      <c r="C10" s="5">
        <f>舟赛记录!Q237</f>
        <v>2</v>
      </c>
      <c r="D10" s="5">
        <f>舟赛记录!R237</f>
        <v>50401</v>
      </c>
      <c r="E10" s="5">
        <f>舟赛记录!P237</f>
        <v>24</v>
      </c>
      <c r="F10" s="5">
        <v>10</v>
      </c>
      <c r="G10" s="5">
        <v>10</v>
      </c>
      <c r="H10" s="5">
        <f t="shared" ref="H10" si="32">E10-F10-G10</f>
        <v>4</v>
      </c>
      <c r="I10" s="9">
        <f>24/24</f>
        <v>1</v>
      </c>
      <c r="J10" s="5">
        <v>1515</v>
      </c>
      <c r="K10" s="4">
        <f t="shared" ref="K10" si="33">D10/E10</f>
        <v>2100.0416666666665</v>
      </c>
      <c r="L10" s="4">
        <v>38</v>
      </c>
      <c r="M10" s="4">
        <v>52</v>
      </c>
      <c r="N10" s="4">
        <f t="shared" ref="N10" si="34">-(J10/E10)</f>
        <v>-63.125</v>
      </c>
      <c r="O10" s="26">
        <f t="shared" ref="O10" si="35">SUM(K10:N10)</f>
        <v>2126.9166666666665</v>
      </c>
      <c r="P10" s="21">
        <f t="shared" ref="P10" si="36">O9</f>
        <v>2133.7241379310344</v>
      </c>
      <c r="Q10" s="17">
        <f t="shared" ref="Q10" si="37">P9</f>
        <v>2156.1379310344828</v>
      </c>
      <c r="R10" s="18">
        <f t="shared" ref="R10" si="38">Q9</f>
        <v>1617.3666666666668</v>
      </c>
      <c r="S10" s="22">
        <f t="shared" ref="S10" si="39">SUM(O10:R10)</f>
        <v>8034.1454022988501</v>
      </c>
      <c r="T10" s="5">
        <v>1534</v>
      </c>
      <c r="U10" s="85">
        <f t="shared" ref="U10" si="40">T9-T10</f>
        <v>-219</v>
      </c>
    </row>
    <row r="11" spans="1:28" ht="15.75">
      <c r="A11" s="5">
        <f t="shared" si="7"/>
        <v>10</v>
      </c>
      <c r="B11" s="2">
        <f t="shared" si="8"/>
        <v>42765</v>
      </c>
      <c r="C11" s="5">
        <f>舟赛记录!Q261</f>
        <v>7</v>
      </c>
      <c r="D11" s="5">
        <f>舟赛记录!R261</f>
        <v>31289</v>
      </c>
      <c r="E11" s="5">
        <f>舟赛记录!P261</f>
        <v>20</v>
      </c>
      <c r="F11" s="5">
        <v>8</v>
      </c>
      <c r="G11" s="5">
        <v>9</v>
      </c>
      <c r="H11" s="5">
        <f t="shared" ref="H11" si="41">E11-F11-G11</f>
        <v>3</v>
      </c>
      <c r="I11" s="9">
        <f>19/20</f>
        <v>0.95</v>
      </c>
      <c r="J11" s="5">
        <v>1495</v>
      </c>
      <c r="K11" s="4">
        <f t="shared" ref="K11" si="42">D11/E11</f>
        <v>1564.45</v>
      </c>
      <c r="L11" s="4">
        <v>10</v>
      </c>
      <c r="M11" s="4">
        <v>31</v>
      </c>
      <c r="N11" s="4">
        <f t="shared" ref="N11" si="43">-(J11/E11)</f>
        <v>-74.75</v>
      </c>
      <c r="O11" s="43">
        <f t="shared" ref="O11" si="44">SUM(K11:N11)</f>
        <v>1530.7</v>
      </c>
      <c r="P11" s="42">
        <f t="shared" ref="P11" si="45">O10</f>
        <v>2126.9166666666665</v>
      </c>
      <c r="Q11" s="21">
        <f t="shared" ref="Q11" si="46">P10</f>
        <v>2133.7241379310344</v>
      </c>
      <c r="R11" s="17">
        <f t="shared" ref="R11" si="47">Q10</f>
        <v>2156.1379310344828</v>
      </c>
      <c r="S11" s="22">
        <f t="shared" ref="S11" si="48">SUM(O11:R11)</f>
        <v>7947.478735632184</v>
      </c>
      <c r="T11" s="5">
        <v>2014</v>
      </c>
      <c r="U11" s="85">
        <f t="shared" ref="U11" si="49">T10-T11</f>
        <v>-480</v>
      </c>
    </row>
    <row r="12" spans="1:28" ht="15.75">
      <c r="A12" s="5">
        <f t="shared" si="7"/>
        <v>11</v>
      </c>
      <c r="B12" s="2">
        <f t="shared" si="8"/>
        <v>42772</v>
      </c>
      <c r="C12" s="5">
        <f>舟赛记录!Q281</f>
        <v>1</v>
      </c>
      <c r="D12" s="5">
        <f>舟赛记录!R281</f>
        <v>39835</v>
      </c>
      <c r="E12" s="5">
        <f>舟赛记录!P281</f>
        <v>21</v>
      </c>
      <c r="F12" s="5">
        <v>7</v>
      </c>
      <c r="G12" s="5">
        <v>9</v>
      </c>
      <c r="H12" s="5">
        <f t="shared" ref="H12" si="50">E12-F12-G12</f>
        <v>5</v>
      </c>
      <c r="I12" s="9">
        <f>17/21</f>
        <v>0.80952380952380953</v>
      </c>
      <c r="J12" s="5">
        <v>1495</v>
      </c>
      <c r="K12" s="4">
        <f t="shared" ref="K12" si="51">D12/E12</f>
        <v>1896.9047619047619</v>
      </c>
      <c r="L12" s="4">
        <v>50</v>
      </c>
      <c r="M12" s="4">
        <v>35</v>
      </c>
      <c r="N12" s="4">
        <f t="shared" ref="N12" si="52">-(J12/E12)</f>
        <v>-71.19047619047619</v>
      </c>
      <c r="O12" s="23">
        <f t="shared" ref="O12" si="53">SUM(K12:N12)</f>
        <v>1910.7142857142858</v>
      </c>
      <c r="P12" s="19">
        <f t="shared" ref="P12" si="54">O11</f>
        <v>1530.7</v>
      </c>
      <c r="Q12" s="20">
        <f t="shared" ref="Q12" si="55">P11</f>
        <v>2126.9166666666665</v>
      </c>
      <c r="R12" s="21">
        <f t="shared" ref="R12" si="56">Q11</f>
        <v>2133.7241379310344</v>
      </c>
      <c r="S12" s="22">
        <f t="shared" ref="S12" si="57">SUM(O12:R12)</f>
        <v>7702.0550903119874</v>
      </c>
      <c r="T12" s="5">
        <v>3903</v>
      </c>
      <c r="U12" s="85">
        <f t="shared" ref="U12" si="58">T11-T12</f>
        <v>-1889</v>
      </c>
    </row>
    <row r="13" spans="1:28" ht="15.75">
      <c r="A13" s="5">
        <f t="shared" si="7"/>
        <v>12</v>
      </c>
      <c r="B13" s="2">
        <f t="shared" si="8"/>
        <v>42779</v>
      </c>
      <c r="C13" s="5">
        <f>舟赛记录!Q302</f>
        <v>2</v>
      </c>
      <c r="D13" s="5">
        <f>舟赛记录!R302</f>
        <v>49095</v>
      </c>
      <c r="E13" s="5">
        <f>舟赛记录!P302</f>
        <v>25</v>
      </c>
      <c r="F13" s="5">
        <v>9</v>
      </c>
      <c r="G13" s="5">
        <v>8</v>
      </c>
      <c r="H13" s="5">
        <f t="shared" ref="H13" si="59">E13-F13-G13</f>
        <v>8</v>
      </c>
      <c r="I13" s="9">
        <f>19/25</f>
        <v>0.76</v>
      </c>
      <c r="J13" s="5">
        <v>1463</v>
      </c>
      <c r="K13" s="4">
        <f t="shared" ref="K13" si="60">D13/E13</f>
        <v>1963.8</v>
      </c>
      <c r="L13" s="4">
        <v>38</v>
      </c>
      <c r="M13" s="4">
        <v>59</v>
      </c>
      <c r="N13" s="4">
        <f t="shared" ref="N13" si="61">-(J13/E13)</f>
        <v>-58.52</v>
      </c>
      <c r="O13" s="24">
        <f t="shared" ref="O13" si="62">SUM(K13:N13)</f>
        <v>2002.2800000000002</v>
      </c>
      <c r="P13" s="18">
        <f t="shared" ref="P13" si="63">O12</f>
        <v>1910.7142857142858</v>
      </c>
      <c r="Q13" s="19">
        <f t="shared" ref="Q13" si="64">P12</f>
        <v>1530.7</v>
      </c>
      <c r="R13" s="20">
        <f t="shared" ref="R13" si="65">Q12</f>
        <v>2126.9166666666665</v>
      </c>
      <c r="S13" s="22">
        <f t="shared" ref="S13" si="66">SUM(O13:R13)</f>
        <v>7570.6109523809519</v>
      </c>
      <c r="T13" s="5">
        <v>4974</v>
      </c>
      <c r="U13" s="85">
        <f t="shared" ref="U13" si="67">T12-T13</f>
        <v>-1071</v>
      </c>
    </row>
    <row r="14" spans="1:28" ht="15.75">
      <c r="A14" s="5">
        <f t="shared" si="7"/>
        <v>13</v>
      </c>
      <c r="B14" s="2">
        <f t="shared" si="8"/>
        <v>42786</v>
      </c>
      <c r="C14" s="5">
        <f>舟赛记录!Q327</f>
        <v>1</v>
      </c>
      <c r="D14" s="5">
        <f>舟赛记录!R327</f>
        <v>57794</v>
      </c>
      <c r="E14" s="5">
        <f>舟赛记录!P327</f>
        <v>29</v>
      </c>
      <c r="F14" s="5">
        <v>12</v>
      </c>
      <c r="G14" s="5">
        <v>8</v>
      </c>
      <c r="H14" s="5">
        <f t="shared" ref="H14" si="68">E14-F14-G14</f>
        <v>9</v>
      </c>
      <c r="I14" s="9">
        <f>18/29</f>
        <v>0.62068965517241381</v>
      </c>
      <c r="J14" s="5">
        <v>1332</v>
      </c>
      <c r="K14" s="4">
        <f t="shared" ref="K14" si="69">D14/E14</f>
        <v>1992.8965517241379</v>
      </c>
      <c r="L14" s="4">
        <v>50</v>
      </c>
      <c r="M14" s="4">
        <v>91</v>
      </c>
      <c r="N14" s="4">
        <f t="shared" ref="N14" si="70">-(J14/E14)</f>
        <v>-45.931034482758619</v>
      </c>
      <c r="O14" s="25">
        <f t="shared" ref="O14" si="71">SUM(K14:N14)</f>
        <v>2087.9655172413791</v>
      </c>
      <c r="P14" s="17">
        <f t="shared" ref="P14" si="72">O13</f>
        <v>2002.2800000000002</v>
      </c>
      <c r="Q14" s="18">
        <f t="shared" ref="Q14" si="73">P13</f>
        <v>1910.7142857142858</v>
      </c>
      <c r="R14" s="19">
        <f t="shared" ref="R14" si="74">Q13</f>
        <v>1530.7</v>
      </c>
      <c r="S14" s="22">
        <f t="shared" ref="S14" si="75">SUM(O14:R14)</f>
        <v>7531.6598029556653</v>
      </c>
      <c r="T14" s="5">
        <v>5505</v>
      </c>
      <c r="U14" s="85">
        <f t="shared" ref="U14" si="76">T13-T14</f>
        <v>-531</v>
      </c>
    </row>
    <row r="15" spans="1:28" ht="15.75">
      <c r="A15" s="5">
        <f t="shared" si="7"/>
        <v>14</v>
      </c>
      <c r="B15" s="2">
        <f t="shared" si="8"/>
        <v>42793</v>
      </c>
      <c r="C15" s="5">
        <f>舟赛记录!Q356</f>
        <v>2</v>
      </c>
      <c r="D15" s="5">
        <f>舟赛记录!R365</f>
        <v>58904</v>
      </c>
      <c r="E15" s="5">
        <f>舟赛记录!P356</f>
        <v>30</v>
      </c>
      <c r="F15" s="5">
        <v>13</v>
      </c>
      <c r="G15" s="5">
        <v>9</v>
      </c>
      <c r="H15" s="5">
        <f t="shared" ref="H15" si="77">E15-F15-G15</f>
        <v>8</v>
      </c>
      <c r="I15" s="9">
        <f>30/30</f>
        <v>1</v>
      </c>
      <c r="J15" s="5">
        <v>1752</v>
      </c>
      <c r="K15" s="4">
        <f t="shared" ref="K15" si="78">D15/E15</f>
        <v>1963.4666666666667</v>
      </c>
      <c r="L15" s="4">
        <v>38</v>
      </c>
      <c r="M15" s="4">
        <v>100</v>
      </c>
      <c r="N15" s="4">
        <f t="shared" ref="N15" si="79">-(J15/E15)</f>
        <v>-58.4</v>
      </c>
      <c r="O15" s="26">
        <f t="shared" ref="O15" si="80">SUM(K15:N15)</f>
        <v>2043.0666666666666</v>
      </c>
      <c r="P15" s="21">
        <f t="shared" ref="P15" si="81">O14</f>
        <v>2087.9655172413791</v>
      </c>
      <c r="Q15" s="17">
        <f t="shared" ref="Q15" si="82">P14</f>
        <v>2002.2800000000002</v>
      </c>
      <c r="R15" s="18">
        <f t="shared" ref="R15" si="83">Q14</f>
        <v>1910.7142857142858</v>
      </c>
      <c r="S15" s="22">
        <f t="shared" ref="S15" si="84">SUM(O15:R15)</f>
        <v>8044.026469622333</v>
      </c>
      <c r="T15" s="5">
        <v>1697</v>
      </c>
      <c r="U15" s="204">
        <f t="shared" ref="U15" si="85">T14-T15</f>
        <v>3808</v>
      </c>
    </row>
    <row r="16" spans="1:28" ht="15.75">
      <c r="A16" s="5">
        <f t="shared" si="7"/>
        <v>15</v>
      </c>
      <c r="B16" s="2">
        <f t="shared" si="8"/>
        <v>42800</v>
      </c>
      <c r="C16" s="5">
        <f>舟赛记录!Q386</f>
        <v>1</v>
      </c>
      <c r="D16" s="5">
        <f>舟赛记录!R386</f>
        <v>56065</v>
      </c>
      <c r="E16" s="5">
        <f>舟赛记录!P386</f>
        <v>27</v>
      </c>
      <c r="F16" s="5">
        <v>12</v>
      </c>
      <c r="G16" s="5">
        <v>9</v>
      </c>
      <c r="H16" s="5">
        <f t="shared" ref="H16" si="86">E16-F16-G16</f>
        <v>6</v>
      </c>
      <c r="I16" s="9">
        <f>26/27</f>
        <v>0.96296296296296291</v>
      </c>
      <c r="J16" s="5">
        <v>1561</v>
      </c>
      <c r="K16" s="4">
        <f t="shared" ref="K16" si="87">D16/E16</f>
        <v>2076.4814814814813</v>
      </c>
      <c r="L16" s="4">
        <v>50</v>
      </c>
      <c r="M16" s="4">
        <v>75</v>
      </c>
      <c r="N16" s="4">
        <f t="shared" ref="N16:N21" si="88">-(J16/E16)</f>
        <v>-57.814814814814817</v>
      </c>
      <c r="O16" s="43">
        <f t="shared" ref="O16" si="89">SUM(K16:N16)</f>
        <v>2143.6666666666665</v>
      </c>
      <c r="P16" s="42">
        <f t="shared" ref="P16" si="90">O15</f>
        <v>2043.0666666666666</v>
      </c>
      <c r="Q16" s="21">
        <f t="shared" ref="Q16" si="91">P15</f>
        <v>2087.9655172413791</v>
      </c>
      <c r="R16" s="17">
        <f t="shared" ref="R16" si="92">Q15</f>
        <v>2002.2800000000002</v>
      </c>
      <c r="S16" s="22">
        <f t="shared" ref="S16" si="93">SUM(O16:R16)</f>
        <v>8276.9788505747129</v>
      </c>
      <c r="T16" s="5">
        <v>562</v>
      </c>
      <c r="U16" s="204">
        <f t="shared" ref="U16" si="94">T15-T16</f>
        <v>1135</v>
      </c>
    </row>
    <row r="17" spans="1:29" ht="15.75">
      <c r="A17" s="5">
        <f t="shared" si="7"/>
        <v>16</v>
      </c>
      <c r="B17" s="2">
        <f t="shared" si="8"/>
        <v>42807</v>
      </c>
      <c r="C17" s="5">
        <f>舟赛记录!Q413</f>
        <v>3</v>
      </c>
      <c r="D17" s="5">
        <f>舟赛记录!R413</f>
        <v>49633</v>
      </c>
      <c r="E17" s="5">
        <f>舟赛记录!P413</f>
        <v>26</v>
      </c>
      <c r="F17" s="5">
        <v>11</v>
      </c>
      <c r="G17" s="5">
        <v>9</v>
      </c>
      <c r="H17" s="5">
        <f t="shared" ref="H17" si="95">E17-F17-G17</f>
        <v>6</v>
      </c>
      <c r="I17" s="9">
        <f>25/26</f>
        <v>0.96153846153846156</v>
      </c>
      <c r="J17" s="5">
        <v>1032</v>
      </c>
      <c r="K17" s="4">
        <f t="shared" ref="K17" si="96">D17/E17</f>
        <v>1908.9615384615386</v>
      </c>
      <c r="L17" s="4">
        <v>30</v>
      </c>
      <c r="M17" s="4">
        <v>67</v>
      </c>
      <c r="N17" s="4">
        <f t="shared" si="88"/>
        <v>-39.692307692307693</v>
      </c>
      <c r="O17" s="23">
        <f t="shared" ref="O17" si="97">SUM(K17:N17)</f>
        <v>1966.2692307692309</v>
      </c>
      <c r="P17" s="19">
        <f t="shared" ref="P17" si="98">O16</f>
        <v>2143.6666666666665</v>
      </c>
      <c r="Q17" s="20">
        <f t="shared" ref="Q17" si="99">P16</f>
        <v>2043.0666666666666</v>
      </c>
      <c r="R17" s="21">
        <f t="shared" ref="R17" si="100">Q16</f>
        <v>2087.9655172413791</v>
      </c>
      <c r="S17" s="22">
        <f t="shared" ref="S17:S22" si="101">SUM(O17:R17)</f>
        <v>8240.9680813439427</v>
      </c>
      <c r="T17" s="5">
        <v>663</v>
      </c>
      <c r="U17" s="85">
        <f t="shared" ref="U17" si="102">T16-T17</f>
        <v>-101</v>
      </c>
    </row>
    <row r="18" spans="1:29" ht="15.75">
      <c r="A18" s="5">
        <f t="shared" si="7"/>
        <v>17</v>
      </c>
      <c r="B18" s="2">
        <f t="shared" si="8"/>
        <v>42814</v>
      </c>
      <c r="C18" s="5">
        <f>舟赛记录!Q439</f>
        <v>2</v>
      </c>
      <c r="D18" s="5">
        <f>舟赛记录!R439</f>
        <v>50837</v>
      </c>
      <c r="E18" s="5">
        <f>舟赛记录!P439</f>
        <v>25</v>
      </c>
      <c r="F18" s="5">
        <v>10</v>
      </c>
      <c r="G18" s="5">
        <v>6</v>
      </c>
      <c r="H18" s="5">
        <f t="shared" ref="H18" si="103">E18-F18-G18</f>
        <v>9</v>
      </c>
      <c r="I18" s="9">
        <f>22/26</f>
        <v>0.84615384615384615</v>
      </c>
      <c r="J18" s="5">
        <v>1020</v>
      </c>
      <c r="K18" s="4">
        <f t="shared" ref="K18" si="104">D18/E18</f>
        <v>2033.48</v>
      </c>
      <c r="L18" s="4">
        <v>38</v>
      </c>
      <c r="M18" s="4">
        <v>59</v>
      </c>
      <c r="N18" s="4">
        <f t="shared" si="88"/>
        <v>-40.799999999999997</v>
      </c>
      <c r="O18" s="24">
        <f t="shared" ref="O18" si="105">SUM(K18:N18)</f>
        <v>2089.6799999999998</v>
      </c>
      <c r="P18" s="18">
        <f t="shared" ref="P18" si="106">O17</f>
        <v>1966.2692307692309</v>
      </c>
      <c r="Q18" s="19">
        <f t="shared" ref="Q18" si="107">P17</f>
        <v>2143.6666666666665</v>
      </c>
      <c r="R18" s="20">
        <f t="shared" ref="R18" si="108">Q17</f>
        <v>2043.0666666666666</v>
      </c>
      <c r="S18" s="22">
        <f t="shared" si="101"/>
        <v>8242.6825641025644</v>
      </c>
      <c r="T18" s="5">
        <v>685</v>
      </c>
      <c r="U18" s="85">
        <f t="shared" ref="U18" si="109">T17-T18</f>
        <v>-22</v>
      </c>
      <c r="Z18" s="215" t="s">
        <v>512</v>
      </c>
      <c r="AB18" s="215" t="s">
        <v>513</v>
      </c>
    </row>
    <row r="19" spans="1:29" ht="15.75">
      <c r="A19" s="5">
        <f t="shared" si="7"/>
        <v>18</v>
      </c>
      <c r="B19" s="2">
        <f t="shared" si="8"/>
        <v>42821</v>
      </c>
      <c r="C19" s="5">
        <f>舟赛记录!Q464</f>
        <v>1</v>
      </c>
      <c r="D19" s="5">
        <f>舟赛记录!R464</f>
        <v>47749</v>
      </c>
      <c r="E19" s="5">
        <f>舟赛记录!P464</f>
        <v>24</v>
      </c>
      <c r="F19" s="5">
        <v>8</v>
      </c>
      <c r="G19" s="5">
        <v>5</v>
      </c>
      <c r="H19" s="5">
        <f t="shared" ref="H19" si="110">E19-F19-G19</f>
        <v>11</v>
      </c>
      <c r="I19" s="9">
        <f>21/E19</f>
        <v>0.875</v>
      </c>
      <c r="J19" s="5">
        <f>舟赛记录!S464</f>
        <v>977</v>
      </c>
      <c r="K19" s="4">
        <f t="shared" ref="K19" si="111">D19/E19</f>
        <v>1989.5416666666667</v>
      </c>
      <c r="L19" s="202">
        <v>50</v>
      </c>
      <c r="M19" s="202">
        <v>52</v>
      </c>
      <c r="N19" s="4">
        <f t="shared" si="88"/>
        <v>-40.708333333333336</v>
      </c>
      <c r="O19" s="25">
        <f t="shared" ref="O19" si="112">SUM(K19:N19)</f>
        <v>2050.8333333333335</v>
      </c>
      <c r="P19" s="17">
        <f t="shared" ref="P19" si="113">O18</f>
        <v>2089.6799999999998</v>
      </c>
      <c r="Q19" s="18">
        <f t="shared" ref="Q19" si="114">P18</f>
        <v>1966.2692307692309</v>
      </c>
      <c r="R19" s="19">
        <f t="shared" ref="R19" si="115">Q18</f>
        <v>2143.6666666666665</v>
      </c>
      <c r="S19" s="22">
        <f t="shared" si="101"/>
        <v>8250.4492307692308</v>
      </c>
      <c r="T19" s="203">
        <v>600</v>
      </c>
      <c r="U19" s="204">
        <f t="shared" ref="U19" si="116">T18-T19</f>
        <v>85</v>
      </c>
      <c r="Z19" s="214">
        <f>SUM(Z20:Z23)</f>
        <v>2260</v>
      </c>
      <c r="AA19" s="4" t="s">
        <v>506</v>
      </c>
      <c r="AB19" s="214">
        <f>SUM(AB20:AB23)</f>
        <v>2200</v>
      </c>
      <c r="AC19" s="4"/>
    </row>
    <row r="20" spans="1:29" ht="15.75">
      <c r="A20" s="5">
        <f t="shared" ref="A20:A36" si="117">A19+1</f>
        <v>19</v>
      </c>
      <c r="B20" s="2">
        <f t="shared" ref="B20:B29" si="118">B19+7</f>
        <v>42828</v>
      </c>
      <c r="C20" s="5">
        <f>舟赛记录!Q488</f>
        <v>1</v>
      </c>
      <c r="D20" s="5">
        <f>舟赛记录!R488</f>
        <v>54323</v>
      </c>
      <c r="E20" s="5">
        <f>舟赛记录!P488</f>
        <v>27</v>
      </c>
      <c r="F20" s="5">
        <v>8</v>
      </c>
      <c r="G20" s="5">
        <v>5</v>
      </c>
      <c r="H20" s="5">
        <f t="shared" ref="H20" si="119">E20-F20-G20</f>
        <v>14</v>
      </c>
      <c r="I20" s="9">
        <f>22/E20</f>
        <v>0.81481481481481477</v>
      </c>
      <c r="J20" s="5">
        <f>舟赛记录!S488</f>
        <v>910</v>
      </c>
      <c r="K20" s="4">
        <f t="shared" ref="K20" si="120">D20/E20</f>
        <v>2011.962962962963</v>
      </c>
      <c r="L20" s="4">
        <v>50</v>
      </c>
      <c r="M20" s="4">
        <v>75</v>
      </c>
      <c r="N20" s="4">
        <f t="shared" si="88"/>
        <v>-33.703703703703702</v>
      </c>
      <c r="O20" s="26">
        <f t="shared" ref="O20" si="121">SUM(K20:N20)</f>
        <v>2103.2592592592591</v>
      </c>
      <c r="P20" s="21">
        <f t="shared" ref="P20:R21" si="122">O19</f>
        <v>2050.8333333333335</v>
      </c>
      <c r="Q20" s="17">
        <f t="shared" si="122"/>
        <v>2089.6799999999998</v>
      </c>
      <c r="R20" s="18">
        <f t="shared" si="122"/>
        <v>1966.2692307692309</v>
      </c>
      <c r="S20" s="22">
        <f t="shared" si="101"/>
        <v>8210.0418233618238</v>
      </c>
      <c r="T20" s="5">
        <v>831</v>
      </c>
      <c r="U20" s="85">
        <f t="shared" ref="U20:U25" si="123">T19-T20</f>
        <v>-231</v>
      </c>
      <c r="Z20" s="4">
        <v>50</v>
      </c>
      <c r="AA20" s="4" t="s">
        <v>507</v>
      </c>
      <c r="AB20" s="4">
        <v>50</v>
      </c>
      <c r="AC20" s="4"/>
    </row>
    <row r="21" spans="1:29" ht="15.75">
      <c r="A21" s="5">
        <f t="shared" si="117"/>
        <v>20</v>
      </c>
      <c r="B21" s="2">
        <f t="shared" si="118"/>
        <v>42835</v>
      </c>
      <c r="C21" s="5">
        <f>舟赛记录!Q515</f>
        <v>1</v>
      </c>
      <c r="D21" s="5">
        <f>舟赛记录!R515</f>
        <v>60241</v>
      </c>
      <c r="E21" s="5">
        <f>舟赛记录!P515</f>
        <v>29</v>
      </c>
      <c r="F21" s="5">
        <v>15</v>
      </c>
      <c r="G21" s="5">
        <v>10</v>
      </c>
      <c r="H21" s="5">
        <f t="shared" ref="H21" si="124">E21-F21-G21</f>
        <v>4</v>
      </c>
      <c r="I21" s="9">
        <f>26/E21</f>
        <v>0.89655172413793105</v>
      </c>
      <c r="J21" s="5">
        <f>舟赛记录!S515</f>
        <v>1086</v>
      </c>
      <c r="K21" s="4">
        <f t="shared" ref="K21" si="125">D21/E21</f>
        <v>2077.2758620689656</v>
      </c>
      <c r="L21" s="4">
        <v>50</v>
      </c>
      <c r="M21" s="4">
        <v>91</v>
      </c>
      <c r="N21" s="4">
        <f t="shared" si="88"/>
        <v>-37.448275862068968</v>
      </c>
      <c r="O21" s="43">
        <f t="shared" ref="O21" si="126">SUM(K21:N21)</f>
        <v>2180.8275862068967</v>
      </c>
      <c r="P21" s="42">
        <f t="shared" si="122"/>
        <v>2103.2592592592591</v>
      </c>
      <c r="Q21" s="21">
        <f t="shared" si="122"/>
        <v>2050.8333333333335</v>
      </c>
      <c r="R21" s="17">
        <f t="shared" si="122"/>
        <v>2089.6799999999998</v>
      </c>
      <c r="S21" s="22">
        <f t="shared" si="101"/>
        <v>8424.6001787994901</v>
      </c>
      <c r="T21" s="5">
        <v>286</v>
      </c>
      <c r="U21" s="204">
        <f t="shared" si="123"/>
        <v>545</v>
      </c>
      <c r="Z21" s="4">
        <v>100</v>
      </c>
      <c r="AA21" s="4" t="s">
        <v>508</v>
      </c>
      <c r="AB21" s="4">
        <v>100</v>
      </c>
      <c r="AC21" s="4"/>
    </row>
    <row r="22" spans="1:29" ht="15.75">
      <c r="A22" s="5">
        <f t="shared" si="117"/>
        <v>21</v>
      </c>
      <c r="B22" s="2">
        <f t="shared" si="118"/>
        <v>42842</v>
      </c>
      <c r="C22" s="5">
        <f>舟赛记录!Q544</f>
        <v>1</v>
      </c>
      <c r="D22" s="5">
        <f>舟赛记录!R544</f>
        <v>62786</v>
      </c>
      <c r="E22" s="5">
        <f>舟赛记录!P544</f>
        <v>30</v>
      </c>
      <c r="F22" s="5">
        <v>15</v>
      </c>
      <c r="G22" s="5">
        <v>10</v>
      </c>
      <c r="H22" s="5">
        <f t="shared" ref="H22" si="127">E22-F22-G22</f>
        <v>5</v>
      </c>
      <c r="I22" s="9">
        <f>29/E22</f>
        <v>0.96666666666666667</v>
      </c>
      <c r="J22" s="5">
        <f>舟赛记录!S544</f>
        <v>1241</v>
      </c>
      <c r="K22" s="4">
        <f t="shared" ref="K22" si="128">D22/E22</f>
        <v>2092.8666666666668</v>
      </c>
      <c r="L22" s="4">
        <v>50</v>
      </c>
      <c r="M22" s="4">
        <v>100</v>
      </c>
      <c r="N22" s="4">
        <f t="shared" ref="N22" si="129">-(J22/E22)</f>
        <v>-41.366666666666667</v>
      </c>
      <c r="O22" s="23">
        <f t="shared" ref="O22" si="130">SUM(K22:N22)</f>
        <v>2201.5</v>
      </c>
      <c r="P22" s="19">
        <f t="shared" ref="P22" si="131">O21</f>
        <v>2180.8275862068967</v>
      </c>
      <c r="Q22" s="20">
        <f t="shared" ref="Q22" si="132">P21</f>
        <v>2103.2592592592591</v>
      </c>
      <c r="R22" s="21">
        <f t="shared" ref="R22" si="133">Q21</f>
        <v>2050.8333333333335</v>
      </c>
      <c r="S22" s="22">
        <f t="shared" si="101"/>
        <v>8536.4201787994898</v>
      </c>
      <c r="T22" s="5">
        <v>158</v>
      </c>
      <c r="U22" s="204">
        <f t="shared" si="123"/>
        <v>128</v>
      </c>
      <c r="Z22" s="4">
        <f>135*16</f>
        <v>2160</v>
      </c>
      <c r="AA22" s="4" t="s">
        <v>509</v>
      </c>
      <c r="AB22" s="4">
        <f>130*16</f>
        <v>2080</v>
      </c>
      <c r="AC22" s="4"/>
    </row>
    <row r="23" spans="1:29" ht="15.75">
      <c r="A23" s="5">
        <f t="shared" si="117"/>
        <v>22</v>
      </c>
      <c r="B23" s="2">
        <f t="shared" si="118"/>
        <v>42849</v>
      </c>
      <c r="C23" s="5">
        <f>舟赛记录!Q574</f>
        <v>1</v>
      </c>
      <c r="D23" s="5">
        <f>舟赛记录!R574</f>
        <v>62289</v>
      </c>
      <c r="E23" s="5">
        <f>舟赛记录!P574</f>
        <v>30</v>
      </c>
      <c r="F23" s="5">
        <v>14</v>
      </c>
      <c r="G23" s="5">
        <v>12</v>
      </c>
      <c r="H23" s="5">
        <f t="shared" ref="H23" si="134">E23-F23-G23</f>
        <v>4</v>
      </c>
      <c r="I23" s="9">
        <f>28/E23</f>
        <v>0.93333333333333335</v>
      </c>
      <c r="J23" s="5">
        <f>舟赛记录!S574</f>
        <v>1102</v>
      </c>
      <c r="K23" s="4">
        <f t="shared" ref="K23" si="135">D23/E23</f>
        <v>2076.3000000000002</v>
      </c>
      <c r="L23" s="4">
        <v>50</v>
      </c>
      <c r="M23" s="4">
        <v>100</v>
      </c>
      <c r="N23" s="4">
        <f t="shared" ref="N23" si="136">-(J23/E23)</f>
        <v>-36.733333333333334</v>
      </c>
      <c r="O23" s="24">
        <f t="shared" ref="O23" si="137">SUM(K23:N23)</f>
        <v>2189.5666666666671</v>
      </c>
      <c r="P23" s="18">
        <f t="shared" ref="P23" si="138">O22</f>
        <v>2201.5</v>
      </c>
      <c r="Q23" s="19">
        <f t="shared" ref="Q23" si="139">P22</f>
        <v>2180.8275862068967</v>
      </c>
      <c r="R23" s="20">
        <f t="shared" ref="R23" si="140">Q22</f>
        <v>2103.2592592592591</v>
      </c>
      <c r="S23" s="22">
        <f>ROUNDUP(SUM(O23:R23),2)</f>
        <v>8675.16</v>
      </c>
      <c r="T23" s="210">
        <v>44</v>
      </c>
      <c r="U23" s="204">
        <f t="shared" si="123"/>
        <v>114</v>
      </c>
      <c r="V23" s="22">
        <v>9041.33</v>
      </c>
      <c r="W23" s="22">
        <f t="shared" ref="W23:W28" si="141">V23/4</f>
        <v>2260.3325</v>
      </c>
      <c r="Z23" s="4">
        <f>-(Z24/30)</f>
        <v>-50</v>
      </c>
      <c r="AA23" s="4" t="s">
        <v>511</v>
      </c>
      <c r="AB23" s="4">
        <f>-(AB24/30)</f>
        <v>-30</v>
      </c>
    </row>
    <row r="24" spans="1:29" ht="15.75">
      <c r="A24" s="5">
        <f t="shared" si="117"/>
        <v>23</v>
      </c>
      <c r="B24" s="2">
        <f t="shared" si="118"/>
        <v>42856</v>
      </c>
      <c r="C24" s="5">
        <f>舟赛记录!Q604</f>
        <v>1</v>
      </c>
      <c r="D24" s="5">
        <f>舟赛记录!R604</f>
        <v>56638</v>
      </c>
      <c r="E24" s="5">
        <f>舟赛记录!P604</f>
        <v>30</v>
      </c>
      <c r="F24" s="5">
        <v>14</v>
      </c>
      <c r="G24" s="5">
        <v>10</v>
      </c>
      <c r="H24" s="5">
        <f t="shared" ref="H24" si="142">E24-F24-G24</f>
        <v>6</v>
      </c>
      <c r="I24" s="9">
        <f>27/E24</f>
        <v>0.9</v>
      </c>
      <c r="J24" s="5">
        <f>舟赛记录!S604</f>
        <v>862</v>
      </c>
      <c r="K24" s="4">
        <f t="shared" ref="K24" si="143">D24/E24</f>
        <v>1887.9333333333334</v>
      </c>
      <c r="L24" s="4">
        <v>50</v>
      </c>
      <c r="M24" s="4">
        <v>100</v>
      </c>
      <c r="N24" s="4">
        <f t="shared" ref="N24" si="144">-(J24/E24)</f>
        <v>-28.733333333333334</v>
      </c>
      <c r="O24" s="25">
        <f t="shared" ref="O24" si="145">SUM(K24:N24)</f>
        <v>2009.2</v>
      </c>
      <c r="P24" s="17">
        <f t="shared" ref="P24" si="146">O23</f>
        <v>2189.5666666666671</v>
      </c>
      <c r="Q24" s="18">
        <f t="shared" ref="Q24" si="147">P23</f>
        <v>2201.5</v>
      </c>
      <c r="R24" s="19">
        <f t="shared" ref="R24" si="148">Q23</f>
        <v>2180.8275862068967</v>
      </c>
      <c r="S24" s="22">
        <f>ROUNDUP(SUM(O24:R24),2)</f>
        <v>8581.1</v>
      </c>
      <c r="T24" s="237">
        <v>117</v>
      </c>
      <c r="U24" s="85">
        <f t="shared" si="123"/>
        <v>-73</v>
      </c>
      <c r="V24" s="22">
        <v>9041.07</v>
      </c>
      <c r="W24" s="22">
        <f t="shared" si="141"/>
        <v>2260.2674999999999</v>
      </c>
      <c r="Z24" s="4">
        <v>1500</v>
      </c>
      <c r="AA24" s="4" t="s">
        <v>510</v>
      </c>
      <c r="AB24" s="4">
        <v>900</v>
      </c>
    </row>
    <row r="25" spans="1:29" ht="15.75">
      <c r="A25" s="5">
        <f t="shared" si="117"/>
        <v>24</v>
      </c>
      <c r="B25" s="2">
        <f t="shared" si="118"/>
        <v>42863</v>
      </c>
      <c r="C25" s="5">
        <f>舟赛记录!Q634</f>
        <v>1</v>
      </c>
      <c r="D25" s="5">
        <f>舟赛记录!R634</f>
        <v>56530</v>
      </c>
      <c r="E25" s="5">
        <f>舟赛记录!P634</f>
        <v>28</v>
      </c>
      <c r="F25" s="5">
        <v>14</v>
      </c>
      <c r="G25" s="5">
        <v>10</v>
      </c>
      <c r="H25" s="5">
        <f t="shared" ref="H25" si="149">E25-F25-G25</f>
        <v>4</v>
      </c>
      <c r="I25" s="9">
        <f>26/E25</f>
        <v>0.9285714285714286</v>
      </c>
      <c r="J25" s="5">
        <f>舟赛记录!S634</f>
        <v>972</v>
      </c>
      <c r="K25" s="4">
        <f t="shared" ref="K25" si="150">D25/E25</f>
        <v>2018.9285714285713</v>
      </c>
      <c r="L25" s="4">
        <v>50</v>
      </c>
      <c r="M25" s="4">
        <v>83</v>
      </c>
      <c r="N25" s="4">
        <f t="shared" ref="N25" si="151">-(J25/E25)</f>
        <v>-34.714285714285715</v>
      </c>
      <c r="O25" s="26">
        <f t="shared" ref="O25" si="152">SUM(K25:N25)</f>
        <v>2117.2142857142858</v>
      </c>
      <c r="P25" s="21">
        <f t="shared" ref="P25" si="153">O24</f>
        <v>2009.2</v>
      </c>
      <c r="Q25" s="17">
        <f t="shared" ref="Q25" si="154">P24</f>
        <v>2189.5666666666671</v>
      </c>
      <c r="R25" s="18">
        <f t="shared" ref="R25" si="155">Q24</f>
        <v>2201.5</v>
      </c>
      <c r="S25" s="22">
        <f t="shared" ref="S25:S30" si="156">ROUND(SUM(O25:R25),2)</f>
        <v>8517.48</v>
      </c>
      <c r="T25" s="210">
        <v>200</v>
      </c>
      <c r="U25" s="85">
        <f t="shared" si="123"/>
        <v>-83</v>
      </c>
      <c r="V25" s="22">
        <v>9037.2000000000007</v>
      </c>
      <c r="W25" s="22">
        <f t="shared" si="141"/>
        <v>2259.3000000000002</v>
      </c>
      <c r="Z25" s="216">
        <f>Z22*30</f>
        <v>64800</v>
      </c>
      <c r="AA25" s="4" t="s">
        <v>514</v>
      </c>
      <c r="AB25" s="216">
        <f>AB22*30</f>
        <v>62400</v>
      </c>
    </row>
    <row r="26" spans="1:29" ht="15.75">
      <c r="A26" s="5">
        <f t="shared" si="117"/>
        <v>25</v>
      </c>
      <c r="B26" s="2">
        <f t="shared" si="118"/>
        <v>42870</v>
      </c>
      <c r="C26" s="5">
        <f>舟赛记录!Q662</f>
        <v>1</v>
      </c>
      <c r="D26" s="5">
        <f>舟赛记录!R662</f>
        <v>60482</v>
      </c>
      <c r="E26" s="5">
        <f>舟赛记录!P662</f>
        <v>29</v>
      </c>
      <c r="F26" s="5">
        <v>14</v>
      </c>
      <c r="G26" s="5">
        <v>10</v>
      </c>
      <c r="H26" s="5">
        <f t="shared" ref="H26" si="157">E26-F26-G26</f>
        <v>5</v>
      </c>
      <c r="I26" s="9">
        <f>26/E26</f>
        <v>0.89655172413793105</v>
      </c>
      <c r="J26" s="5">
        <f>舟赛记录!S662</f>
        <v>1124</v>
      </c>
      <c r="K26" s="4">
        <f t="shared" ref="K26" si="158">D26/E26</f>
        <v>2085.5862068965516</v>
      </c>
      <c r="L26" s="4">
        <v>50</v>
      </c>
      <c r="M26" s="4">
        <v>91</v>
      </c>
      <c r="N26" s="4">
        <f t="shared" ref="N26" si="159">-(J26/E26)</f>
        <v>-38.758620689655174</v>
      </c>
      <c r="O26" s="43">
        <f t="shared" ref="O26" si="160">SUM(K26:N26)</f>
        <v>2187.8275862068963</v>
      </c>
      <c r="P26" s="42">
        <f t="shared" ref="P26" si="161">O25</f>
        <v>2117.2142857142858</v>
      </c>
      <c r="Q26" s="21">
        <f t="shared" ref="Q26" si="162">P25</f>
        <v>2009.2</v>
      </c>
      <c r="R26" s="17">
        <f t="shared" ref="R26" si="163">Q25</f>
        <v>2189.5666666666671</v>
      </c>
      <c r="S26" s="22">
        <f t="shared" si="156"/>
        <v>8503.81</v>
      </c>
      <c r="T26" s="5">
        <v>205</v>
      </c>
      <c r="U26" s="85">
        <f t="shared" ref="U26" si="164">T25-T26</f>
        <v>-5</v>
      </c>
      <c r="V26" s="22">
        <v>9037.2000000000007</v>
      </c>
      <c r="W26" s="22">
        <f t="shared" si="141"/>
        <v>2259.3000000000002</v>
      </c>
    </row>
    <row r="27" spans="1:29" ht="15.75">
      <c r="A27" s="5">
        <f t="shared" si="117"/>
        <v>26</v>
      </c>
      <c r="B27" s="2">
        <f t="shared" si="118"/>
        <v>42877</v>
      </c>
      <c r="C27" s="5">
        <f>舟赛记录!Q691</f>
        <v>1</v>
      </c>
      <c r="D27" s="5">
        <f>舟赛记录!R691</f>
        <v>62807</v>
      </c>
      <c r="E27" s="5">
        <f>舟赛记录!P691</f>
        <v>30</v>
      </c>
      <c r="F27" s="5">
        <v>15</v>
      </c>
      <c r="G27" s="5">
        <v>11</v>
      </c>
      <c r="H27" s="5">
        <f t="shared" ref="H27" si="165">E27-F27-G27</f>
        <v>4</v>
      </c>
      <c r="I27" s="9">
        <f>27/E27</f>
        <v>0.9</v>
      </c>
      <c r="J27" s="5">
        <f>舟赛记录!S691</f>
        <v>1184</v>
      </c>
      <c r="K27" s="4">
        <f t="shared" ref="K27" si="166">D27/E27</f>
        <v>2093.5666666666666</v>
      </c>
      <c r="L27" s="4">
        <v>50</v>
      </c>
      <c r="M27" s="4">
        <v>100</v>
      </c>
      <c r="N27" s="4">
        <f t="shared" ref="N27" si="167">-(J27/E27)</f>
        <v>-39.466666666666669</v>
      </c>
      <c r="O27" s="23">
        <f t="shared" ref="O27" si="168">SUM(K27:N27)</f>
        <v>2204.1</v>
      </c>
      <c r="P27" s="19">
        <f t="shared" ref="P27" si="169">O26</f>
        <v>2187.8275862068963</v>
      </c>
      <c r="Q27" s="20">
        <f t="shared" ref="Q27" si="170">P26</f>
        <v>2117.2142857142858</v>
      </c>
      <c r="R27" s="21">
        <f t="shared" ref="R27" si="171">Q26</f>
        <v>2009.2</v>
      </c>
      <c r="S27" s="22">
        <f t="shared" si="156"/>
        <v>8518.34</v>
      </c>
      <c r="T27" s="210">
        <v>196</v>
      </c>
      <c r="U27" s="204">
        <f t="shared" ref="U27" si="172">T26-T27</f>
        <v>9</v>
      </c>
      <c r="V27" s="22">
        <v>9042.61</v>
      </c>
      <c r="W27" s="22">
        <f t="shared" si="141"/>
        <v>2260.6525000000001</v>
      </c>
    </row>
    <row r="28" spans="1:29" ht="15.75">
      <c r="A28" s="5">
        <f t="shared" si="117"/>
        <v>27</v>
      </c>
      <c r="B28" s="2">
        <f t="shared" si="118"/>
        <v>42884</v>
      </c>
      <c r="C28" s="5">
        <f>舟赛记录!Q721</f>
        <v>2</v>
      </c>
      <c r="D28" s="5">
        <f>舟赛记录!R721</f>
        <v>61267</v>
      </c>
      <c r="E28" s="5">
        <f>舟赛记录!P721</f>
        <v>30</v>
      </c>
      <c r="F28" s="5">
        <v>15</v>
      </c>
      <c r="G28" s="5">
        <v>11</v>
      </c>
      <c r="H28" s="5">
        <f t="shared" ref="H28" si="173">E28-F28-G28</f>
        <v>4</v>
      </c>
      <c r="I28" s="9">
        <f>27/E28</f>
        <v>0.9</v>
      </c>
      <c r="J28" s="5">
        <f>舟赛记录!S721</f>
        <v>1090</v>
      </c>
      <c r="K28" s="4">
        <f t="shared" ref="K28" si="174">D28/E28</f>
        <v>2042.2333333333333</v>
      </c>
      <c r="L28" s="4">
        <v>38</v>
      </c>
      <c r="M28" s="4">
        <v>100</v>
      </c>
      <c r="N28" s="4">
        <f t="shared" ref="N28" si="175">-(J28/E28)</f>
        <v>-36.333333333333336</v>
      </c>
      <c r="O28" s="24">
        <f t="shared" ref="O28" si="176">SUM(K28:N28)</f>
        <v>2143.9</v>
      </c>
      <c r="P28" s="18">
        <f t="shared" ref="P28" si="177">O27</f>
        <v>2204.1</v>
      </c>
      <c r="Q28" s="19">
        <f t="shared" ref="Q28" si="178">P27</f>
        <v>2187.8275862068963</v>
      </c>
      <c r="R28" s="20">
        <f t="shared" ref="R28" si="179">Q27</f>
        <v>2117.2142857142858</v>
      </c>
      <c r="S28" s="22">
        <f t="shared" si="156"/>
        <v>8653.0400000000009</v>
      </c>
      <c r="T28" s="237">
        <v>57</v>
      </c>
      <c r="U28" s="204">
        <f t="shared" ref="U28" si="180">T27-T28</f>
        <v>139</v>
      </c>
      <c r="V28" s="22">
        <v>9041.48</v>
      </c>
      <c r="W28" s="22">
        <f t="shared" si="141"/>
        <v>2260.37</v>
      </c>
    </row>
    <row r="29" spans="1:29" ht="16.149999999999999" thickBot="1">
      <c r="A29" s="247">
        <f t="shared" si="117"/>
        <v>28</v>
      </c>
      <c r="B29" s="248">
        <f t="shared" si="118"/>
        <v>42891</v>
      </c>
      <c r="C29" s="249">
        <f>舟赛记录!Q751</f>
        <v>4</v>
      </c>
      <c r="D29" s="249">
        <f>舟赛记录!R751</f>
        <v>48326</v>
      </c>
      <c r="E29" s="249">
        <f>舟赛记录!P751</f>
        <v>30</v>
      </c>
      <c r="F29" s="249">
        <v>17</v>
      </c>
      <c r="G29" s="249">
        <v>9</v>
      </c>
      <c r="H29" s="249">
        <f t="shared" ref="H29" si="181">E29-F29-G29</f>
        <v>4</v>
      </c>
      <c r="I29" s="250">
        <f>27/E29</f>
        <v>0.9</v>
      </c>
      <c r="J29" s="249">
        <f>舟赛记录!S751</f>
        <v>1340</v>
      </c>
      <c r="K29" s="251">
        <f t="shared" ref="K29" si="182">D29/E29</f>
        <v>1610.8666666666666</v>
      </c>
      <c r="L29" s="251">
        <v>25</v>
      </c>
      <c r="M29" s="251">
        <v>100</v>
      </c>
      <c r="N29" s="251">
        <f t="shared" ref="N29" si="183">-(J29/E29)</f>
        <v>-44.666666666666664</v>
      </c>
      <c r="O29" s="252">
        <f t="shared" ref="O29" si="184">SUM(K29:N29)</f>
        <v>1691.1999999999998</v>
      </c>
      <c r="P29" s="253">
        <f t="shared" ref="P29" si="185">O28</f>
        <v>2143.9</v>
      </c>
      <c r="Q29" s="254">
        <f t="shared" ref="Q29" si="186">P28</f>
        <v>2204.1</v>
      </c>
      <c r="R29" s="255">
        <f t="shared" ref="R29" si="187">Q28</f>
        <v>2187.8275862068963</v>
      </c>
      <c r="S29" s="256">
        <f t="shared" si="156"/>
        <v>8227.0300000000007</v>
      </c>
      <c r="T29" s="249">
        <v>950</v>
      </c>
      <c r="U29" s="257">
        <f t="shared" ref="U29" si="188">T28-T29</f>
        <v>-893</v>
      </c>
      <c r="V29" s="256">
        <v>9047.01</v>
      </c>
      <c r="W29" s="256">
        <f t="shared" ref="W29" si="189">V29/4</f>
        <v>2261.7525000000001</v>
      </c>
      <c r="X29" s="251"/>
    </row>
    <row r="30" spans="1:29" ht="16.149999999999999" thickTop="1">
      <c r="A30" s="5">
        <f t="shared" si="117"/>
        <v>29</v>
      </c>
      <c r="B30" s="2">
        <f>B29+21</f>
        <v>42912</v>
      </c>
      <c r="C30" s="5">
        <f>舟赛记录!Q781</f>
        <v>1</v>
      </c>
      <c r="D30" s="5">
        <f>舟赛记录!R781</f>
        <v>35037</v>
      </c>
      <c r="E30" s="5">
        <f>舟赛记录!P781</f>
        <v>30</v>
      </c>
      <c r="F30" s="5">
        <v>18</v>
      </c>
      <c r="G30" s="5">
        <v>4</v>
      </c>
      <c r="H30" s="5">
        <f t="shared" ref="H30" si="190">E30-F30-G30</f>
        <v>8</v>
      </c>
      <c r="I30" s="9">
        <f>22/E30</f>
        <v>0.73333333333333328</v>
      </c>
      <c r="J30" s="5">
        <f>舟赛记录!S781</f>
        <v>1005</v>
      </c>
      <c r="K30" s="4">
        <f t="shared" ref="K30" si="191">D30/E30</f>
        <v>1167.9000000000001</v>
      </c>
      <c r="L30" s="4">
        <v>0</v>
      </c>
      <c r="M30" s="4">
        <v>0</v>
      </c>
      <c r="N30" s="4">
        <f t="shared" ref="N30" si="192">-(J30/E30)</f>
        <v>-33.5</v>
      </c>
      <c r="O30" s="246">
        <f t="shared" ref="O30" si="193">SUM(K30:N30)</f>
        <v>1134.4000000000001</v>
      </c>
      <c r="P30" s="245"/>
      <c r="Q30" s="258" t="s">
        <v>666</v>
      </c>
      <c r="R30" s="245"/>
      <c r="S30" s="22">
        <f t="shared" si="156"/>
        <v>1134.4000000000001</v>
      </c>
      <c r="T30" s="14" t="s">
        <v>665</v>
      </c>
      <c r="U30" s="85"/>
      <c r="V30" s="22">
        <v>9045.77</v>
      </c>
      <c r="W30" s="22">
        <f t="shared" ref="W30" si="194">V30/4</f>
        <v>2261.4425000000001</v>
      </c>
    </row>
    <row r="31" spans="1:29" ht="15.75">
      <c r="A31" s="5">
        <f t="shared" si="117"/>
        <v>30</v>
      </c>
      <c r="B31" s="2">
        <f>B30+7</f>
        <v>42919</v>
      </c>
      <c r="C31" s="5">
        <f>舟赛记录!Q811</f>
        <v>1</v>
      </c>
      <c r="D31" s="5">
        <f>舟赛记录!R811</f>
        <v>43994</v>
      </c>
      <c r="E31" s="5">
        <f>舟赛记录!P811</f>
        <v>30</v>
      </c>
      <c r="F31" s="5">
        <v>17</v>
      </c>
      <c r="G31" s="5">
        <v>12</v>
      </c>
      <c r="H31" s="5">
        <f t="shared" ref="H31" si="195">E31-F31-G31</f>
        <v>1</v>
      </c>
      <c r="I31" s="9">
        <f>30/E31</f>
        <v>1</v>
      </c>
      <c r="J31" s="5">
        <f>舟赛记录!S811</f>
        <v>1095</v>
      </c>
      <c r="K31" s="4">
        <f t="shared" ref="K31" si="196">D31/E31</f>
        <v>1466.4666666666667</v>
      </c>
      <c r="L31" s="4">
        <v>0</v>
      </c>
      <c r="M31" s="4">
        <v>0</v>
      </c>
      <c r="N31" s="4">
        <f t="shared" ref="N31" si="197">-(J31/E31)</f>
        <v>-36.5</v>
      </c>
      <c r="O31" s="43">
        <f t="shared" ref="O31" si="198">SUM(K31:N31)</f>
        <v>1429.9666666666667</v>
      </c>
      <c r="P31" s="289"/>
      <c r="Q31" s="290" t="s">
        <v>751</v>
      </c>
      <c r="R31" s="289"/>
      <c r="S31" s="22">
        <f t="shared" ref="S31" si="199">ROUND(SUM(O31:R31),2)</f>
        <v>1429.97</v>
      </c>
      <c r="T31" s="14" t="s">
        <v>665</v>
      </c>
      <c r="U31" s="85"/>
      <c r="V31" s="22">
        <v>9047.83</v>
      </c>
      <c r="W31" s="22">
        <f t="shared" ref="W31" si="200">V31/4</f>
        <v>2261.9575</v>
      </c>
    </row>
    <row r="32" spans="1:29" ht="15.75">
      <c r="A32" s="5">
        <f t="shared" si="117"/>
        <v>31</v>
      </c>
      <c r="B32" s="2">
        <f>B31+7</f>
        <v>42926</v>
      </c>
      <c r="C32" s="5">
        <f>舟赛记录!Q841</f>
        <v>1</v>
      </c>
      <c r="D32" s="5">
        <f>舟赛记录!R841</f>
        <v>52456</v>
      </c>
      <c r="E32" s="5">
        <f>舟赛记录!P841</f>
        <v>30</v>
      </c>
      <c r="F32" s="5">
        <v>22</v>
      </c>
      <c r="G32" s="5">
        <v>6</v>
      </c>
      <c r="H32" s="5">
        <f t="shared" ref="H32" si="201">E32-F32-G32</f>
        <v>2</v>
      </c>
      <c r="I32" s="9">
        <f>29/E32</f>
        <v>0.96666666666666667</v>
      </c>
      <c r="J32" s="5">
        <f>舟赛记录!S841</f>
        <v>1011</v>
      </c>
      <c r="K32" s="4">
        <f t="shared" ref="K32" si="202">D32/E32</f>
        <v>1748.5333333333333</v>
      </c>
      <c r="L32" s="4">
        <v>0</v>
      </c>
      <c r="M32" s="4">
        <v>0</v>
      </c>
      <c r="N32" s="4">
        <f t="shared" ref="N32" si="203">-(J32/E32)</f>
        <v>-33.700000000000003</v>
      </c>
      <c r="O32" s="23">
        <f t="shared" ref="O32" si="204">SUM(K32:N32)</f>
        <v>1714.8333333333333</v>
      </c>
      <c r="P32" s="310"/>
      <c r="Q32" s="311" t="s">
        <v>761</v>
      </c>
      <c r="R32" s="310"/>
      <c r="S32" s="22">
        <f t="shared" ref="S32" si="205">ROUND(SUM(O32:R32),2)</f>
        <v>1714.83</v>
      </c>
      <c r="T32" s="14" t="s">
        <v>665</v>
      </c>
      <c r="U32" s="85"/>
      <c r="V32" s="22">
        <v>9061.93</v>
      </c>
      <c r="W32" s="22">
        <f t="shared" ref="W32" si="206">V32/4</f>
        <v>2265.4825000000001</v>
      </c>
    </row>
    <row r="33" spans="1:23" ht="15.75">
      <c r="A33" s="5">
        <f t="shared" si="117"/>
        <v>32</v>
      </c>
      <c r="B33" s="2">
        <f>B32+7</f>
        <v>42933</v>
      </c>
      <c r="C33" s="5">
        <f>舟赛记录!Q871</f>
        <v>1</v>
      </c>
      <c r="D33" s="5">
        <f>舟赛记录!R871</f>
        <v>61643</v>
      </c>
      <c r="E33" s="5">
        <f>舟赛记录!P871</f>
        <v>29</v>
      </c>
      <c r="F33" s="5">
        <v>22</v>
      </c>
      <c r="G33" s="5">
        <v>6</v>
      </c>
      <c r="H33" s="5">
        <f t="shared" ref="H33" si="207">E33-F33-G33</f>
        <v>1</v>
      </c>
      <c r="I33" s="9">
        <f>29/E33</f>
        <v>1</v>
      </c>
      <c r="J33" s="5">
        <f>舟赛记录!S871</f>
        <v>946</v>
      </c>
      <c r="K33" s="4">
        <f t="shared" ref="K33" si="208">D33/E33</f>
        <v>2125.6206896551726</v>
      </c>
      <c r="L33" s="4">
        <v>50</v>
      </c>
      <c r="M33" s="4">
        <v>91</v>
      </c>
      <c r="N33" s="4">
        <f t="shared" ref="N33" si="209">-(J33/E33)</f>
        <v>-32.620689655172413</v>
      </c>
      <c r="O33" s="24">
        <f t="shared" ref="O33:O34" si="210">SUM(K33:N33)</f>
        <v>2234</v>
      </c>
      <c r="P33" s="312"/>
      <c r="Q33" s="312" t="s">
        <v>771</v>
      </c>
      <c r="R33" s="312"/>
      <c r="S33" s="22">
        <f t="shared" ref="S33" si="211">ROUND(SUM(O33:R33),2)</f>
        <v>2234</v>
      </c>
      <c r="T33" s="14">
        <v>36564</v>
      </c>
      <c r="U33" s="204"/>
      <c r="V33" s="22">
        <v>9073.9699999999993</v>
      </c>
      <c r="W33" s="22">
        <f t="shared" ref="W33" si="212">V33/4</f>
        <v>2268.4924999999998</v>
      </c>
    </row>
    <row r="34" spans="1:23" ht="15.75">
      <c r="A34" s="5">
        <f t="shared" si="117"/>
        <v>33</v>
      </c>
      <c r="B34" s="2">
        <f>B33+7</f>
        <v>42940</v>
      </c>
      <c r="C34" s="5">
        <f>舟赛记录!Q900</f>
        <v>2</v>
      </c>
      <c r="D34" s="5">
        <f>舟赛记录!R900</f>
        <v>57415</v>
      </c>
      <c r="E34" s="5">
        <f>舟赛记录!P900</f>
        <v>28</v>
      </c>
      <c r="F34" s="5">
        <v>21</v>
      </c>
      <c r="G34" s="5">
        <v>5</v>
      </c>
      <c r="H34" s="5">
        <f t="shared" ref="H34" si="213">E34-F34-G34</f>
        <v>2</v>
      </c>
      <c r="I34" s="9">
        <f>27/E34</f>
        <v>0.9642857142857143</v>
      </c>
      <c r="J34" s="5">
        <f>舟赛记录!S900</f>
        <v>957</v>
      </c>
      <c r="K34" s="4">
        <f t="shared" ref="K34" si="214">D34/E34</f>
        <v>2050.5357142857142</v>
      </c>
      <c r="L34" s="4">
        <v>38</v>
      </c>
      <c r="M34" s="4">
        <v>83</v>
      </c>
      <c r="N34" s="4">
        <f t="shared" ref="N34" si="215">-(J34/E34)</f>
        <v>-34.178571428571431</v>
      </c>
      <c r="O34" s="25">
        <f t="shared" si="210"/>
        <v>2137.3571428571427</v>
      </c>
      <c r="P34" s="17">
        <f t="shared" ref="P34:P36" si="216">O33</f>
        <v>2234</v>
      </c>
      <c r="Q34" s="313" t="s">
        <v>771</v>
      </c>
      <c r="R34" s="19"/>
      <c r="S34" s="22">
        <f t="shared" ref="S34" si="217">ROUND(SUM(O34:R34),2)</f>
        <v>4371.3599999999997</v>
      </c>
      <c r="T34" s="14">
        <v>26913</v>
      </c>
      <c r="U34" s="204">
        <f t="shared" ref="U34:U35" si="218">T33-T34</f>
        <v>9651</v>
      </c>
      <c r="V34" s="22">
        <v>9089.43</v>
      </c>
      <c r="W34" s="22">
        <f t="shared" ref="W34" si="219">V34/4</f>
        <v>2272.3575000000001</v>
      </c>
    </row>
    <row r="35" spans="1:23" ht="15.75">
      <c r="A35" s="5">
        <f t="shared" si="117"/>
        <v>34</v>
      </c>
      <c r="B35" s="2">
        <f>B34+7</f>
        <v>42947</v>
      </c>
      <c r="C35" s="5">
        <f>舟赛记录!Q928</f>
        <v>2</v>
      </c>
      <c r="D35" s="5">
        <f>舟赛记录!R928</f>
        <v>58841</v>
      </c>
      <c r="E35" s="5">
        <f>舟赛记录!P928</f>
        <v>28</v>
      </c>
      <c r="F35" s="5">
        <v>19</v>
      </c>
      <c r="G35" s="5">
        <v>6</v>
      </c>
      <c r="H35" s="5">
        <f t="shared" ref="H35" si="220">E35-F35-G35</f>
        <v>3</v>
      </c>
      <c r="I35" s="9">
        <f>26/E35</f>
        <v>0.9285714285714286</v>
      </c>
      <c r="J35" s="5">
        <f>舟赛记录!S928</f>
        <v>968</v>
      </c>
      <c r="K35" s="4">
        <f t="shared" ref="K35" si="221">D35/E35</f>
        <v>2101.4642857142858</v>
      </c>
      <c r="L35" s="4">
        <v>38</v>
      </c>
      <c r="M35" s="4">
        <v>83</v>
      </c>
      <c r="N35" s="4">
        <f t="shared" ref="N35" si="222">-(J35/E35)</f>
        <v>-34.571428571428569</v>
      </c>
      <c r="O35" s="26">
        <f t="shared" ref="O35:O36" si="223">SUM(K35:N35)</f>
        <v>2187.8928571428573</v>
      </c>
      <c r="P35" s="21">
        <f t="shared" si="216"/>
        <v>2137.3571428571427</v>
      </c>
      <c r="Q35" s="17">
        <f t="shared" ref="Q35:Q36" si="224">P34</f>
        <v>2234</v>
      </c>
      <c r="R35" s="313" t="s">
        <v>771</v>
      </c>
      <c r="S35" s="22">
        <f t="shared" ref="S35" si="225">ROUND(SUM(O35:R35),2)</f>
        <v>6559.25</v>
      </c>
      <c r="T35" s="14">
        <v>16221</v>
      </c>
      <c r="U35" s="204">
        <f t="shared" si="218"/>
        <v>10692</v>
      </c>
      <c r="V35" s="22">
        <v>9094.9</v>
      </c>
      <c r="W35" s="22">
        <f t="shared" ref="W35" si="226">V35/4</f>
        <v>2273.7249999999999</v>
      </c>
    </row>
    <row r="36" spans="1:23" ht="15.75">
      <c r="A36" s="5">
        <f t="shared" si="117"/>
        <v>35</v>
      </c>
      <c r="B36" s="2">
        <f>B35+7</f>
        <v>42954</v>
      </c>
      <c r="C36" s="5">
        <f>舟赛记录!Q956</f>
        <v>2</v>
      </c>
      <c r="D36" s="5">
        <f>舟赛记录!R956</f>
        <v>0</v>
      </c>
      <c r="E36" s="5">
        <f>舟赛记录!P956</f>
        <v>30</v>
      </c>
      <c r="F36" s="5">
        <v>21</v>
      </c>
      <c r="G36" s="5">
        <v>5</v>
      </c>
      <c r="H36" s="5">
        <f t="shared" ref="H36" si="227">E36-F36-G36</f>
        <v>4</v>
      </c>
      <c r="I36" s="9">
        <f>28/E36</f>
        <v>0.93333333333333335</v>
      </c>
      <c r="J36" s="5">
        <f>舟赛记录!S956</f>
        <v>0</v>
      </c>
      <c r="K36" s="4">
        <f t="shared" ref="K36" si="228">D36/E36</f>
        <v>0</v>
      </c>
      <c r="L36" s="4">
        <v>38</v>
      </c>
      <c r="M36" s="4">
        <v>100</v>
      </c>
      <c r="N36" s="4">
        <f t="shared" ref="N36" si="229">-(J36/E36)</f>
        <v>0</v>
      </c>
      <c r="O36" s="43">
        <f t="shared" si="223"/>
        <v>138</v>
      </c>
      <c r="P36" s="42">
        <f t="shared" si="216"/>
        <v>2187.8928571428573</v>
      </c>
      <c r="Q36" s="21">
        <f t="shared" si="224"/>
        <v>2137.3571428571427</v>
      </c>
      <c r="R36" s="17">
        <f t="shared" ref="R36" si="230">Q35</f>
        <v>2234</v>
      </c>
      <c r="S36" s="22">
        <f t="shared" ref="S36" si="231">ROUND(SUM(O36:R36),2)</f>
        <v>6697.25</v>
      </c>
      <c r="T36" s="14"/>
      <c r="U36" s="204">
        <f t="shared" ref="U36" si="232">T35-T36</f>
        <v>16221</v>
      </c>
      <c r="V36" s="22"/>
      <c r="W36" s="22">
        <f t="shared" ref="W36" si="233">V36/4</f>
        <v>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86"/>
  <sheetViews>
    <sheetView zoomScale="70" zoomScaleNormal="70" workbookViewId="0">
      <pane ySplit="1" topLeftCell="A954" activePane="bottomLeft" state="frozen"/>
      <selection pane="bottomLeft" activeCell="S977" sqref="S977"/>
    </sheetView>
  </sheetViews>
  <sheetFormatPr defaultColWidth="9" defaultRowHeight="15"/>
  <cols>
    <col min="1" max="1" width="12" style="1" customWidth="1"/>
    <col min="2" max="2" width="5.7109375" style="5" customWidth="1"/>
    <col min="3" max="3" width="24.2109375" style="1" customWidth="1"/>
    <col min="4" max="4" width="16.85546875" style="1" bestFit="1" customWidth="1"/>
    <col min="5" max="5" width="10.640625" style="1" bestFit="1" customWidth="1"/>
    <col min="6" max="6" width="6.140625" style="5" customWidth="1"/>
    <col min="7" max="7" width="9" style="1" customWidth="1"/>
    <col min="8" max="8" width="7" style="1" customWidth="1"/>
    <col min="9" max="9" width="10.140625" style="5" customWidth="1"/>
    <col min="10" max="10" width="10.2109375" style="5" customWidth="1"/>
    <col min="11" max="11" width="9.85546875" style="5" customWidth="1"/>
    <col min="12" max="12" width="7.640625" style="5" customWidth="1"/>
    <col min="13" max="13" width="10.85546875" style="5" bestFit="1" customWidth="1"/>
    <col min="14" max="14" width="9.85546875" style="3" hidden="1" customWidth="1"/>
    <col min="15" max="16" width="9.85546875" style="5" customWidth="1"/>
    <col min="17" max="17" width="6.140625" style="5" customWidth="1"/>
    <col min="18" max="18" width="9.640625" style="1" bestFit="1" customWidth="1"/>
    <col min="19" max="19" width="18.640625" style="1" bestFit="1" customWidth="1"/>
    <col min="20" max="20" width="16.35546875" style="1" bestFit="1" customWidth="1"/>
    <col min="21" max="16384" width="9" style="1"/>
  </cols>
  <sheetData>
    <row r="1" spans="1:19" ht="15.75">
      <c r="A1" s="6" t="s">
        <v>0</v>
      </c>
      <c r="B1" s="8" t="s">
        <v>7</v>
      </c>
      <c r="C1" s="6" t="s">
        <v>737</v>
      </c>
      <c r="D1" s="6" t="s">
        <v>671</v>
      </c>
      <c r="E1" s="6" t="s">
        <v>673</v>
      </c>
      <c r="F1" s="8" t="s">
        <v>2</v>
      </c>
      <c r="G1" s="6" t="s">
        <v>6</v>
      </c>
      <c r="H1" s="6" t="s">
        <v>733</v>
      </c>
      <c r="I1" s="8" t="s">
        <v>414</v>
      </c>
      <c r="J1" s="8" t="s">
        <v>258</v>
      </c>
      <c r="K1" s="8" t="s">
        <v>62</v>
      </c>
      <c r="L1" s="179" t="s">
        <v>436</v>
      </c>
      <c r="M1" s="8" t="s">
        <v>60</v>
      </c>
      <c r="N1" s="180" t="s">
        <v>735</v>
      </c>
      <c r="O1" s="8" t="s">
        <v>1</v>
      </c>
      <c r="P1" s="8" t="s">
        <v>59</v>
      </c>
      <c r="Q1" s="8" t="s">
        <v>734</v>
      </c>
      <c r="R1" s="6" t="s">
        <v>95</v>
      </c>
      <c r="S1" s="6" t="s">
        <v>425</v>
      </c>
    </row>
    <row r="2" spans="1:19" s="29" customFormat="1">
      <c r="A2" s="27">
        <v>42702</v>
      </c>
      <c r="B2" s="28">
        <v>1</v>
      </c>
      <c r="C2" s="29" t="s">
        <v>27</v>
      </c>
      <c r="F2" s="28">
        <v>122</v>
      </c>
      <c r="G2" s="29" t="s">
        <v>55</v>
      </c>
      <c r="H2" s="28">
        <v>1</v>
      </c>
      <c r="I2" s="28">
        <v>1</v>
      </c>
      <c r="J2" s="28">
        <v>16</v>
      </c>
      <c r="K2" s="28">
        <v>2160</v>
      </c>
      <c r="L2" s="28"/>
      <c r="M2" s="28"/>
      <c r="N2" s="30">
        <f>K2/J2</f>
        <v>135</v>
      </c>
      <c r="O2" s="28">
        <v>1149</v>
      </c>
      <c r="P2" s="28">
        <v>29</v>
      </c>
      <c r="Q2" s="28">
        <v>3</v>
      </c>
      <c r="R2" s="28">
        <f>SUM(K2:K30)</f>
        <v>58024</v>
      </c>
    </row>
    <row r="3" spans="1:19" s="29" customFormat="1">
      <c r="A3" s="27">
        <v>42702</v>
      </c>
      <c r="B3" s="28">
        <v>2</v>
      </c>
      <c r="C3" s="29" t="s">
        <v>28</v>
      </c>
      <c r="F3" s="28">
        <v>88</v>
      </c>
      <c r="G3" s="29" t="s">
        <v>56</v>
      </c>
      <c r="H3" s="28">
        <v>1</v>
      </c>
      <c r="I3" s="28">
        <v>1</v>
      </c>
      <c r="J3" s="28">
        <v>16</v>
      </c>
      <c r="K3" s="28">
        <v>2160</v>
      </c>
      <c r="L3" s="28"/>
      <c r="M3" s="28"/>
      <c r="N3" s="30">
        <f t="shared" ref="N3:N59" si="0">K3/J3</f>
        <v>135</v>
      </c>
      <c r="O3" s="28">
        <v>342</v>
      </c>
      <c r="P3" s="28">
        <v>29</v>
      </c>
      <c r="Q3" s="28">
        <v>3</v>
      </c>
      <c r="R3" s="28">
        <v>58024</v>
      </c>
    </row>
    <row r="4" spans="1:19" s="29" customFormat="1">
      <c r="A4" s="27">
        <v>42702</v>
      </c>
      <c r="B4" s="28">
        <v>3</v>
      </c>
      <c r="C4" s="31" t="s">
        <v>29</v>
      </c>
      <c r="D4" s="31"/>
      <c r="E4" s="31"/>
      <c r="F4" s="28">
        <v>86</v>
      </c>
      <c r="G4" s="29" t="s">
        <v>55</v>
      </c>
      <c r="H4" s="28">
        <v>1</v>
      </c>
      <c r="I4" s="28">
        <v>1</v>
      </c>
      <c r="J4" s="28">
        <v>16</v>
      </c>
      <c r="K4" s="28">
        <v>2160</v>
      </c>
      <c r="L4" s="28"/>
      <c r="M4" s="28"/>
      <c r="N4" s="30">
        <f t="shared" si="0"/>
        <v>135</v>
      </c>
      <c r="O4" s="28">
        <v>199</v>
      </c>
      <c r="P4" s="28">
        <v>29</v>
      </c>
      <c r="Q4" s="28">
        <v>3</v>
      </c>
      <c r="R4" s="28">
        <v>58024</v>
      </c>
    </row>
    <row r="5" spans="1:19" s="29" customFormat="1">
      <c r="A5" s="27">
        <v>42702</v>
      </c>
      <c r="B5" s="28">
        <v>4</v>
      </c>
      <c r="C5" s="29" t="s">
        <v>30</v>
      </c>
      <c r="F5" s="28">
        <v>65</v>
      </c>
      <c r="G5" s="29" t="s">
        <v>55</v>
      </c>
      <c r="H5" s="28">
        <v>1</v>
      </c>
      <c r="I5" s="28">
        <v>1</v>
      </c>
      <c r="J5" s="28">
        <v>16</v>
      </c>
      <c r="K5" s="28">
        <v>2160</v>
      </c>
      <c r="L5" s="28"/>
      <c r="M5" s="28"/>
      <c r="N5" s="30">
        <f t="shared" si="0"/>
        <v>135</v>
      </c>
      <c r="O5" s="28">
        <v>1164</v>
      </c>
      <c r="P5" s="28">
        <v>29</v>
      </c>
      <c r="Q5" s="28">
        <v>3</v>
      </c>
      <c r="R5" s="28">
        <v>58024</v>
      </c>
    </row>
    <row r="6" spans="1:19" s="29" customFormat="1">
      <c r="A6" s="27">
        <v>42702</v>
      </c>
      <c r="B6" s="28">
        <v>5</v>
      </c>
      <c r="C6" s="29" t="s">
        <v>31</v>
      </c>
      <c r="F6" s="28">
        <v>50</v>
      </c>
      <c r="G6" s="29" t="s">
        <v>56</v>
      </c>
      <c r="H6" s="28">
        <v>1</v>
      </c>
      <c r="I6" s="28">
        <v>1</v>
      </c>
      <c r="J6" s="28">
        <v>16</v>
      </c>
      <c r="K6" s="28">
        <v>2160</v>
      </c>
      <c r="L6" s="28"/>
      <c r="M6" s="28"/>
      <c r="N6" s="30">
        <f t="shared" si="0"/>
        <v>135</v>
      </c>
      <c r="O6" s="28">
        <v>229</v>
      </c>
      <c r="P6" s="28">
        <v>29</v>
      </c>
      <c r="Q6" s="28">
        <v>3</v>
      </c>
      <c r="R6" s="28">
        <v>58024</v>
      </c>
    </row>
    <row r="7" spans="1:19" s="29" customFormat="1">
      <c r="A7" s="27">
        <v>42702</v>
      </c>
      <c r="B7" s="28">
        <v>6</v>
      </c>
      <c r="C7" s="29" t="s">
        <v>32</v>
      </c>
      <c r="F7" s="28">
        <v>104</v>
      </c>
      <c r="G7" s="29" t="s">
        <v>55</v>
      </c>
      <c r="H7" s="28">
        <v>1</v>
      </c>
      <c r="I7" s="28">
        <v>1</v>
      </c>
      <c r="J7" s="28">
        <v>16</v>
      </c>
      <c r="K7" s="28">
        <v>2149</v>
      </c>
      <c r="L7" s="28"/>
      <c r="M7" s="28"/>
      <c r="N7" s="30">
        <f t="shared" si="0"/>
        <v>134.3125</v>
      </c>
      <c r="O7" s="28">
        <v>406</v>
      </c>
      <c r="P7" s="28">
        <v>29</v>
      </c>
      <c r="Q7" s="28">
        <v>3</v>
      </c>
      <c r="R7" s="28">
        <v>58024</v>
      </c>
    </row>
    <row r="8" spans="1:19" s="29" customFormat="1">
      <c r="A8" s="27">
        <v>42702</v>
      </c>
      <c r="B8" s="28">
        <v>7</v>
      </c>
      <c r="C8" s="29" t="s">
        <v>33</v>
      </c>
      <c r="F8" s="28">
        <v>68</v>
      </c>
      <c r="G8" s="29" t="s">
        <v>56</v>
      </c>
      <c r="H8" s="28">
        <v>1</v>
      </c>
      <c r="I8" s="28">
        <v>1</v>
      </c>
      <c r="J8" s="28">
        <v>16</v>
      </c>
      <c r="K8" s="28">
        <v>2145</v>
      </c>
      <c r="L8" s="28"/>
      <c r="M8" s="28"/>
      <c r="N8" s="30">
        <f t="shared" si="0"/>
        <v>134.0625</v>
      </c>
      <c r="O8" s="28">
        <v>310</v>
      </c>
      <c r="P8" s="28">
        <v>29</v>
      </c>
      <c r="Q8" s="28">
        <v>3</v>
      </c>
      <c r="R8" s="28">
        <v>58024</v>
      </c>
    </row>
    <row r="9" spans="1:19" s="29" customFormat="1">
      <c r="A9" s="27">
        <v>42702</v>
      </c>
      <c r="B9" s="28">
        <v>8</v>
      </c>
      <c r="C9" s="31" t="s">
        <v>34</v>
      </c>
      <c r="D9" s="31"/>
      <c r="E9" s="31"/>
      <c r="F9" s="28">
        <v>67</v>
      </c>
      <c r="G9" s="29" t="s">
        <v>55</v>
      </c>
      <c r="H9" s="28">
        <v>1</v>
      </c>
      <c r="I9" s="28">
        <v>1</v>
      </c>
      <c r="J9" s="28">
        <v>16</v>
      </c>
      <c r="K9" s="28">
        <v>2137</v>
      </c>
      <c r="L9" s="28"/>
      <c r="M9" s="28"/>
      <c r="N9" s="30">
        <f t="shared" si="0"/>
        <v>133.5625</v>
      </c>
      <c r="O9" s="28">
        <v>594</v>
      </c>
      <c r="P9" s="28">
        <v>29</v>
      </c>
      <c r="Q9" s="28">
        <v>3</v>
      </c>
      <c r="R9" s="28">
        <v>58024</v>
      </c>
    </row>
    <row r="10" spans="1:19" s="29" customFormat="1">
      <c r="A10" s="27">
        <v>42702</v>
      </c>
      <c r="B10" s="28">
        <v>9</v>
      </c>
      <c r="C10" s="29" t="s">
        <v>35</v>
      </c>
      <c r="F10" s="28">
        <v>68</v>
      </c>
      <c r="G10" s="29" t="s">
        <v>56</v>
      </c>
      <c r="H10" s="28">
        <v>1</v>
      </c>
      <c r="I10" s="28">
        <v>1</v>
      </c>
      <c r="J10" s="28">
        <v>16</v>
      </c>
      <c r="K10" s="28">
        <v>2129</v>
      </c>
      <c r="L10" s="28"/>
      <c r="M10" s="28"/>
      <c r="N10" s="30">
        <f t="shared" si="0"/>
        <v>133.0625</v>
      </c>
      <c r="O10" s="28">
        <v>109</v>
      </c>
      <c r="P10" s="28">
        <v>29</v>
      </c>
      <c r="Q10" s="28">
        <v>3</v>
      </c>
      <c r="R10" s="28">
        <v>58024</v>
      </c>
    </row>
    <row r="11" spans="1:19" s="29" customFormat="1">
      <c r="A11" s="27">
        <v>42702</v>
      </c>
      <c r="B11" s="28">
        <v>10</v>
      </c>
      <c r="C11" s="29" t="s">
        <v>36</v>
      </c>
      <c r="F11" s="28">
        <v>49</v>
      </c>
      <c r="G11" s="29" t="s">
        <v>58</v>
      </c>
      <c r="H11" s="28">
        <v>1</v>
      </c>
      <c r="I11" s="28">
        <v>1</v>
      </c>
      <c r="J11" s="28">
        <v>16</v>
      </c>
      <c r="K11" s="28">
        <v>2123</v>
      </c>
      <c r="L11" s="28"/>
      <c r="M11" s="28"/>
      <c r="N11" s="30">
        <f t="shared" si="0"/>
        <v>132.6875</v>
      </c>
      <c r="O11" s="28">
        <v>124</v>
      </c>
      <c r="P11" s="28">
        <v>29</v>
      </c>
      <c r="Q11" s="28">
        <v>3</v>
      </c>
      <c r="R11" s="28">
        <v>58024</v>
      </c>
    </row>
    <row r="12" spans="1:19" s="29" customFormat="1">
      <c r="A12" s="27">
        <v>42702</v>
      </c>
      <c r="B12" s="28">
        <v>11</v>
      </c>
      <c r="C12" s="29" t="s">
        <v>37</v>
      </c>
      <c r="F12" s="28">
        <v>66</v>
      </c>
      <c r="G12" s="29" t="s">
        <v>55</v>
      </c>
      <c r="H12" s="28">
        <v>1</v>
      </c>
      <c r="I12" s="28">
        <v>1</v>
      </c>
      <c r="J12" s="28">
        <v>16</v>
      </c>
      <c r="K12" s="28">
        <v>2122</v>
      </c>
      <c r="L12" s="28"/>
      <c r="M12" s="28"/>
      <c r="N12" s="30">
        <f t="shared" si="0"/>
        <v>132.625</v>
      </c>
      <c r="O12" s="28">
        <v>120</v>
      </c>
      <c r="P12" s="28">
        <v>29</v>
      </c>
      <c r="Q12" s="28">
        <v>3</v>
      </c>
      <c r="R12" s="28">
        <v>58024</v>
      </c>
    </row>
    <row r="13" spans="1:19" s="29" customFormat="1">
      <c r="A13" s="27">
        <v>42702</v>
      </c>
      <c r="B13" s="28">
        <v>12</v>
      </c>
      <c r="C13" s="29" t="s">
        <v>38</v>
      </c>
      <c r="F13" s="28">
        <v>63</v>
      </c>
      <c r="G13" s="29" t="s">
        <v>56</v>
      </c>
      <c r="H13" s="28">
        <v>1</v>
      </c>
      <c r="I13" s="28">
        <v>1</v>
      </c>
      <c r="J13" s="28">
        <v>16</v>
      </c>
      <c r="K13" s="28">
        <v>2120</v>
      </c>
      <c r="L13" s="28"/>
      <c r="M13" s="28"/>
      <c r="N13" s="30">
        <f t="shared" si="0"/>
        <v>132.5</v>
      </c>
      <c r="O13" s="28">
        <v>196</v>
      </c>
      <c r="P13" s="28">
        <v>29</v>
      </c>
      <c r="Q13" s="28">
        <v>3</v>
      </c>
      <c r="R13" s="28">
        <v>58024</v>
      </c>
    </row>
    <row r="14" spans="1:19" s="29" customFormat="1">
      <c r="A14" s="27">
        <v>42702</v>
      </c>
      <c r="B14" s="28">
        <v>13</v>
      </c>
      <c r="C14" s="29" t="s">
        <v>39</v>
      </c>
      <c r="F14" s="28">
        <v>62</v>
      </c>
      <c r="G14" s="29" t="s">
        <v>58</v>
      </c>
      <c r="H14" s="28">
        <v>1</v>
      </c>
      <c r="I14" s="28">
        <v>1</v>
      </c>
      <c r="J14" s="28">
        <v>16</v>
      </c>
      <c r="K14" s="28">
        <v>2119</v>
      </c>
      <c r="L14" s="28"/>
      <c r="M14" s="28"/>
      <c r="N14" s="30">
        <f t="shared" si="0"/>
        <v>132.4375</v>
      </c>
      <c r="O14" s="28">
        <v>5</v>
      </c>
      <c r="P14" s="28">
        <v>29</v>
      </c>
      <c r="Q14" s="28">
        <v>3</v>
      </c>
      <c r="R14" s="28">
        <v>58024</v>
      </c>
    </row>
    <row r="15" spans="1:19" s="29" customFormat="1">
      <c r="A15" s="27">
        <v>42702</v>
      </c>
      <c r="B15" s="28">
        <v>14</v>
      </c>
      <c r="C15" s="29" t="s">
        <v>40</v>
      </c>
      <c r="F15" s="28">
        <v>73</v>
      </c>
      <c r="G15" s="29" t="s">
        <v>57</v>
      </c>
      <c r="H15" s="28">
        <v>1</v>
      </c>
      <c r="I15" s="28">
        <v>1</v>
      </c>
      <c r="J15" s="28">
        <v>16</v>
      </c>
      <c r="K15" s="28">
        <v>2115</v>
      </c>
      <c r="L15" s="28"/>
      <c r="M15" s="28"/>
      <c r="N15" s="30">
        <f t="shared" si="0"/>
        <v>132.1875</v>
      </c>
      <c r="O15" s="28">
        <v>726</v>
      </c>
      <c r="P15" s="28">
        <v>29</v>
      </c>
      <c r="Q15" s="28">
        <v>3</v>
      </c>
      <c r="R15" s="28">
        <v>58024</v>
      </c>
    </row>
    <row r="16" spans="1:19" s="29" customFormat="1">
      <c r="A16" s="27">
        <v>42702</v>
      </c>
      <c r="B16" s="28">
        <v>15</v>
      </c>
      <c r="C16" s="29" t="s">
        <v>41</v>
      </c>
      <c r="F16" s="28">
        <v>70</v>
      </c>
      <c r="G16" s="29" t="s">
        <v>56</v>
      </c>
      <c r="H16" s="28">
        <v>1</v>
      </c>
      <c r="I16" s="28">
        <v>1</v>
      </c>
      <c r="J16" s="28">
        <v>16</v>
      </c>
      <c r="K16" s="28">
        <v>2113</v>
      </c>
      <c r="L16" s="28"/>
      <c r="M16" s="28"/>
      <c r="N16" s="30">
        <f t="shared" si="0"/>
        <v>132.0625</v>
      </c>
      <c r="O16" s="28">
        <v>161</v>
      </c>
      <c r="P16" s="28">
        <v>29</v>
      </c>
      <c r="Q16" s="28">
        <v>3</v>
      </c>
      <c r="R16" s="28">
        <v>58024</v>
      </c>
    </row>
    <row r="17" spans="1:19" s="29" customFormat="1">
      <c r="A17" s="27">
        <v>42702</v>
      </c>
      <c r="B17" s="28">
        <v>16</v>
      </c>
      <c r="C17" s="29" t="s">
        <v>42</v>
      </c>
      <c r="F17" s="28">
        <v>56</v>
      </c>
      <c r="G17" s="29" t="s">
        <v>58</v>
      </c>
      <c r="H17" s="28">
        <v>1</v>
      </c>
      <c r="I17" s="28">
        <v>1</v>
      </c>
      <c r="J17" s="28">
        <v>16</v>
      </c>
      <c r="K17" s="28">
        <v>2105</v>
      </c>
      <c r="L17" s="28"/>
      <c r="M17" s="28"/>
      <c r="N17" s="30">
        <f t="shared" si="0"/>
        <v>131.5625</v>
      </c>
      <c r="O17" s="28">
        <v>172</v>
      </c>
      <c r="P17" s="28">
        <v>29</v>
      </c>
      <c r="Q17" s="28">
        <v>3</v>
      </c>
      <c r="R17" s="28">
        <v>58024</v>
      </c>
    </row>
    <row r="18" spans="1:19" s="29" customFormat="1">
      <c r="A18" s="27">
        <v>42702</v>
      </c>
      <c r="B18" s="28">
        <v>17</v>
      </c>
      <c r="C18" s="29" t="s">
        <v>43</v>
      </c>
      <c r="F18" s="28">
        <v>79</v>
      </c>
      <c r="G18" s="29" t="s">
        <v>55</v>
      </c>
      <c r="H18" s="28">
        <v>1</v>
      </c>
      <c r="I18" s="28">
        <v>1</v>
      </c>
      <c r="J18" s="28">
        <v>16</v>
      </c>
      <c r="K18" s="28">
        <v>2074</v>
      </c>
      <c r="L18" s="28"/>
      <c r="M18" s="28"/>
      <c r="N18" s="30">
        <f t="shared" si="0"/>
        <v>129.625</v>
      </c>
      <c r="O18" s="28">
        <v>382</v>
      </c>
      <c r="P18" s="28">
        <v>29</v>
      </c>
      <c r="Q18" s="28">
        <v>3</v>
      </c>
      <c r="R18" s="28">
        <v>58024</v>
      </c>
    </row>
    <row r="19" spans="1:19" s="29" customFormat="1">
      <c r="A19" s="27">
        <v>42702</v>
      </c>
      <c r="B19" s="28">
        <v>18</v>
      </c>
      <c r="C19" s="29" t="s">
        <v>44</v>
      </c>
      <c r="F19" s="28">
        <v>55</v>
      </c>
      <c r="G19" s="29" t="s">
        <v>58</v>
      </c>
      <c r="H19" s="28">
        <v>1</v>
      </c>
      <c r="I19" s="28">
        <v>1</v>
      </c>
      <c r="J19" s="28">
        <v>16</v>
      </c>
      <c r="K19" s="28">
        <v>2030</v>
      </c>
      <c r="L19" s="28"/>
      <c r="M19" s="28"/>
      <c r="N19" s="30">
        <f t="shared" si="0"/>
        <v>126.875</v>
      </c>
      <c r="O19" s="28">
        <v>129</v>
      </c>
      <c r="P19" s="28">
        <v>29</v>
      </c>
      <c r="Q19" s="28">
        <v>3</v>
      </c>
      <c r="R19" s="28">
        <v>58024</v>
      </c>
    </row>
    <row r="20" spans="1:19" s="29" customFormat="1">
      <c r="A20" s="27">
        <v>42702</v>
      </c>
      <c r="B20" s="28">
        <v>19</v>
      </c>
      <c r="C20" s="29" t="s">
        <v>45</v>
      </c>
      <c r="F20" s="28">
        <v>56</v>
      </c>
      <c r="G20" s="29" t="s">
        <v>56</v>
      </c>
      <c r="H20" s="28">
        <v>1</v>
      </c>
      <c r="I20" s="28">
        <v>1</v>
      </c>
      <c r="J20" s="28">
        <v>16</v>
      </c>
      <c r="K20" s="28">
        <v>2123</v>
      </c>
      <c r="L20" s="28"/>
      <c r="M20" s="28"/>
      <c r="N20" s="30">
        <f t="shared" si="0"/>
        <v>132.6875</v>
      </c>
      <c r="O20" s="28">
        <v>146</v>
      </c>
      <c r="P20" s="28">
        <v>29</v>
      </c>
      <c r="Q20" s="28">
        <v>3</v>
      </c>
      <c r="R20" s="28">
        <v>58024</v>
      </c>
    </row>
    <row r="21" spans="1:19" s="29" customFormat="1">
      <c r="A21" s="27">
        <v>42702</v>
      </c>
      <c r="B21" s="28">
        <v>20</v>
      </c>
      <c r="C21" s="29" t="s">
        <v>46</v>
      </c>
      <c r="F21" s="28">
        <v>58</v>
      </c>
      <c r="G21" s="29" t="s">
        <v>58</v>
      </c>
      <c r="H21" s="28">
        <v>1</v>
      </c>
      <c r="I21" s="28">
        <v>1</v>
      </c>
      <c r="J21" s="28">
        <v>15</v>
      </c>
      <c r="K21" s="28">
        <v>1957</v>
      </c>
      <c r="L21" s="28"/>
      <c r="M21" s="28"/>
      <c r="N21" s="30">
        <f t="shared" si="0"/>
        <v>130.46666666666667</v>
      </c>
      <c r="O21" s="28">
        <v>82</v>
      </c>
      <c r="P21" s="28">
        <v>29</v>
      </c>
      <c r="Q21" s="28">
        <v>3</v>
      </c>
      <c r="R21" s="28">
        <v>58024</v>
      </c>
    </row>
    <row r="22" spans="1:19" s="29" customFormat="1">
      <c r="A22" s="27">
        <v>42702</v>
      </c>
      <c r="B22" s="28">
        <v>21</v>
      </c>
      <c r="C22" s="29" t="s">
        <v>47</v>
      </c>
      <c r="F22" s="28">
        <v>60</v>
      </c>
      <c r="G22" s="29" t="s">
        <v>58</v>
      </c>
      <c r="H22" s="28">
        <v>1</v>
      </c>
      <c r="I22" s="28">
        <v>1</v>
      </c>
      <c r="J22" s="28">
        <v>15</v>
      </c>
      <c r="K22" s="28">
        <v>1938</v>
      </c>
      <c r="L22" s="28"/>
      <c r="M22" s="28"/>
      <c r="N22" s="30">
        <f t="shared" si="0"/>
        <v>129.19999999999999</v>
      </c>
      <c r="O22" s="28">
        <v>60</v>
      </c>
      <c r="P22" s="28">
        <v>29</v>
      </c>
      <c r="Q22" s="28">
        <v>3</v>
      </c>
      <c r="R22" s="28">
        <v>58024</v>
      </c>
    </row>
    <row r="23" spans="1:19" s="29" customFormat="1">
      <c r="A23" s="27">
        <v>42702</v>
      </c>
      <c r="B23" s="28">
        <v>22</v>
      </c>
      <c r="C23" s="29" t="s">
        <v>48</v>
      </c>
      <c r="F23" s="28">
        <v>64</v>
      </c>
      <c r="G23" s="29" t="s">
        <v>58</v>
      </c>
      <c r="H23" s="28">
        <v>1</v>
      </c>
      <c r="I23" s="28">
        <v>1</v>
      </c>
      <c r="J23" s="28">
        <v>15</v>
      </c>
      <c r="K23" s="28">
        <v>2002</v>
      </c>
      <c r="L23" s="28"/>
      <c r="M23" s="28"/>
      <c r="N23" s="30">
        <f t="shared" si="0"/>
        <v>133.46666666666667</v>
      </c>
      <c r="O23" s="28">
        <v>53</v>
      </c>
      <c r="P23" s="28">
        <v>29</v>
      </c>
      <c r="Q23" s="28">
        <v>3</v>
      </c>
      <c r="R23" s="28">
        <v>58024</v>
      </c>
    </row>
    <row r="24" spans="1:19" s="29" customFormat="1">
      <c r="A24" s="27">
        <v>42702</v>
      </c>
      <c r="B24" s="28">
        <v>23</v>
      </c>
      <c r="C24" s="29" t="s">
        <v>49</v>
      </c>
      <c r="F24" s="28">
        <v>66</v>
      </c>
      <c r="G24" s="29" t="s">
        <v>58</v>
      </c>
      <c r="H24" s="28">
        <v>1</v>
      </c>
      <c r="I24" s="28">
        <v>1</v>
      </c>
      <c r="J24" s="28">
        <v>15</v>
      </c>
      <c r="K24" s="28">
        <v>1982</v>
      </c>
      <c r="L24" s="28"/>
      <c r="M24" s="28"/>
      <c r="N24" s="30">
        <f t="shared" si="0"/>
        <v>132.13333333333333</v>
      </c>
      <c r="O24" s="28">
        <v>33</v>
      </c>
      <c r="P24" s="28">
        <v>29</v>
      </c>
      <c r="Q24" s="28">
        <v>3</v>
      </c>
      <c r="R24" s="28">
        <v>58024</v>
      </c>
    </row>
    <row r="25" spans="1:19" s="29" customFormat="1">
      <c r="A25" s="27">
        <v>42702</v>
      </c>
      <c r="B25" s="28">
        <v>24</v>
      </c>
      <c r="C25" s="29" t="s">
        <v>50</v>
      </c>
      <c r="F25" s="28">
        <v>60</v>
      </c>
      <c r="G25" s="29" t="s">
        <v>58</v>
      </c>
      <c r="H25" s="28">
        <v>1</v>
      </c>
      <c r="I25" s="28">
        <v>1</v>
      </c>
      <c r="J25" s="28">
        <v>15</v>
      </c>
      <c r="K25" s="28">
        <v>1971</v>
      </c>
      <c r="L25" s="28"/>
      <c r="M25" s="28"/>
      <c r="N25" s="30">
        <f t="shared" si="0"/>
        <v>131.4</v>
      </c>
      <c r="O25" s="28">
        <v>36</v>
      </c>
      <c r="P25" s="28">
        <v>29</v>
      </c>
      <c r="Q25" s="28">
        <v>3</v>
      </c>
      <c r="R25" s="28">
        <v>58024</v>
      </c>
    </row>
    <row r="26" spans="1:19" s="29" customFormat="1">
      <c r="A26" s="27">
        <v>42702</v>
      </c>
      <c r="B26" s="28">
        <v>25</v>
      </c>
      <c r="C26" s="29" t="s">
        <v>51</v>
      </c>
      <c r="F26" s="28">
        <v>59</v>
      </c>
      <c r="G26" s="29" t="s">
        <v>58</v>
      </c>
      <c r="H26" s="28">
        <v>1</v>
      </c>
      <c r="I26" s="28">
        <v>1</v>
      </c>
      <c r="J26" s="28">
        <v>15</v>
      </c>
      <c r="K26" s="28">
        <v>1941</v>
      </c>
      <c r="L26" s="28"/>
      <c r="M26" s="28"/>
      <c r="N26" s="30">
        <f t="shared" si="0"/>
        <v>129.4</v>
      </c>
      <c r="O26" s="28">
        <v>111</v>
      </c>
      <c r="P26" s="28">
        <v>29</v>
      </c>
      <c r="Q26" s="28">
        <v>3</v>
      </c>
      <c r="R26" s="28">
        <v>58024</v>
      </c>
    </row>
    <row r="27" spans="1:19" s="29" customFormat="1">
      <c r="A27" s="27">
        <v>42702</v>
      </c>
      <c r="B27" s="28">
        <v>26</v>
      </c>
      <c r="C27" s="29" t="s">
        <v>52</v>
      </c>
      <c r="F27" s="28">
        <v>52</v>
      </c>
      <c r="G27" s="29" t="s">
        <v>56</v>
      </c>
      <c r="H27" s="28">
        <v>1</v>
      </c>
      <c r="I27" s="28">
        <v>1</v>
      </c>
      <c r="J27" s="28">
        <v>13</v>
      </c>
      <c r="K27" s="28">
        <v>1675</v>
      </c>
      <c r="L27" s="28"/>
      <c r="M27" s="28"/>
      <c r="N27" s="30">
        <f t="shared" si="0"/>
        <v>128.84615384615384</v>
      </c>
      <c r="O27" s="28">
        <v>156</v>
      </c>
      <c r="P27" s="28">
        <v>29</v>
      </c>
      <c r="Q27" s="28">
        <v>3</v>
      </c>
      <c r="R27" s="28">
        <v>58024</v>
      </c>
    </row>
    <row r="28" spans="1:19" s="29" customFormat="1">
      <c r="A28" s="27">
        <v>42702</v>
      </c>
      <c r="B28" s="28">
        <v>27</v>
      </c>
      <c r="C28" s="29" t="s">
        <v>279</v>
      </c>
      <c r="F28" s="28">
        <v>77</v>
      </c>
      <c r="G28" s="29" t="s">
        <v>56</v>
      </c>
      <c r="H28" s="28">
        <v>1</v>
      </c>
      <c r="I28" s="28">
        <v>1</v>
      </c>
      <c r="J28" s="28">
        <v>11</v>
      </c>
      <c r="K28" s="28">
        <v>1455</v>
      </c>
      <c r="L28" s="28"/>
      <c r="M28" s="28"/>
      <c r="N28" s="30">
        <f t="shared" si="0"/>
        <v>132.27272727272728</v>
      </c>
      <c r="O28" s="28">
        <v>154</v>
      </c>
      <c r="P28" s="28">
        <v>29</v>
      </c>
      <c r="Q28" s="28">
        <v>3</v>
      </c>
      <c r="R28" s="28">
        <v>58024</v>
      </c>
    </row>
    <row r="29" spans="1:19" s="29" customFormat="1">
      <c r="A29" s="27">
        <v>42702</v>
      </c>
      <c r="B29" s="28">
        <v>28</v>
      </c>
      <c r="C29" s="29" t="s">
        <v>53</v>
      </c>
      <c r="F29" s="28">
        <v>61</v>
      </c>
      <c r="G29" s="29" t="s">
        <v>58</v>
      </c>
      <c r="H29" s="28">
        <v>1</v>
      </c>
      <c r="I29" s="28">
        <v>1</v>
      </c>
      <c r="J29" s="28">
        <v>11</v>
      </c>
      <c r="K29" s="28">
        <v>1418</v>
      </c>
      <c r="L29" s="28"/>
      <c r="M29" s="28"/>
      <c r="N29" s="30">
        <f t="shared" si="0"/>
        <v>128.90909090909091</v>
      </c>
      <c r="O29" s="28">
        <v>79</v>
      </c>
      <c r="P29" s="28">
        <v>29</v>
      </c>
      <c r="Q29" s="28">
        <v>3</v>
      </c>
      <c r="R29" s="28">
        <v>58024</v>
      </c>
    </row>
    <row r="30" spans="1:19" s="29" customFormat="1" ht="16.149999999999999" thickBot="1">
      <c r="A30" s="127">
        <v>42702</v>
      </c>
      <c r="B30" s="128">
        <v>29</v>
      </c>
      <c r="C30" s="129" t="s">
        <v>54</v>
      </c>
      <c r="D30" s="129"/>
      <c r="E30" s="129"/>
      <c r="F30" s="130">
        <v>69</v>
      </c>
      <c r="G30" s="131" t="s">
        <v>58</v>
      </c>
      <c r="H30" s="128">
        <v>1</v>
      </c>
      <c r="I30" s="128">
        <v>1</v>
      </c>
      <c r="J30" s="128">
        <v>10</v>
      </c>
      <c r="K30" s="128">
        <v>1281</v>
      </c>
      <c r="L30" s="128"/>
      <c r="M30" s="128"/>
      <c r="N30" s="132">
        <f t="shared" si="0"/>
        <v>128.1</v>
      </c>
      <c r="O30" s="128">
        <v>15</v>
      </c>
      <c r="P30" s="128">
        <v>29</v>
      </c>
      <c r="Q30" s="128">
        <v>3</v>
      </c>
      <c r="R30" s="128">
        <v>58024</v>
      </c>
      <c r="S30" s="133"/>
    </row>
    <row r="31" spans="1:19" s="49" customFormat="1" ht="15.4" thickTop="1">
      <c r="A31" s="47">
        <v>42709</v>
      </c>
      <c r="B31" s="48">
        <v>1</v>
      </c>
      <c r="C31" s="49" t="s">
        <v>27</v>
      </c>
      <c r="F31" s="48">
        <v>123</v>
      </c>
      <c r="G31" s="49" t="s">
        <v>55</v>
      </c>
      <c r="H31" s="48">
        <v>2</v>
      </c>
      <c r="I31" s="48">
        <v>2</v>
      </c>
      <c r="J31" s="48">
        <v>16</v>
      </c>
      <c r="K31" s="48">
        <v>2160</v>
      </c>
      <c r="L31" s="48"/>
      <c r="M31" s="48"/>
      <c r="N31" s="50">
        <f t="shared" si="0"/>
        <v>135</v>
      </c>
      <c r="O31" s="48">
        <v>1027</v>
      </c>
      <c r="P31" s="48">
        <v>29</v>
      </c>
      <c r="Q31" s="48">
        <v>1</v>
      </c>
      <c r="R31" s="48">
        <v>60667</v>
      </c>
      <c r="S31" s="48">
        <f>SUM(K31:K60)</f>
        <v>60667</v>
      </c>
    </row>
    <row r="32" spans="1:19" s="49" customFormat="1">
      <c r="A32" s="47">
        <v>42709</v>
      </c>
      <c r="B32" s="48">
        <v>2</v>
      </c>
      <c r="C32" s="49" t="s">
        <v>28</v>
      </c>
      <c r="F32" s="48">
        <v>89</v>
      </c>
      <c r="G32" s="49" t="s">
        <v>55</v>
      </c>
      <c r="H32" s="48">
        <v>2</v>
      </c>
      <c r="I32" s="48">
        <v>2</v>
      </c>
      <c r="J32" s="48">
        <v>16</v>
      </c>
      <c r="K32" s="48">
        <v>2160</v>
      </c>
      <c r="L32" s="48"/>
      <c r="M32" s="48"/>
      <c r="N32" s="50">
        <f t="shared" si="0"/>
        <v>135</v>
      </c>
      <c r="O32" s="48">
        <v>305</v>
      </c>
      <c r="P32" s="48">
        <v>30</v>
      </c>
      <c r="Q32" s="48">
        <v>1</v>
      </c>
      <c r="R32" s="48">
        <f>R31</f>
        <v>60667</v>
      </c>
    </row>
    <row r="33" spans="1:20" s="49" customFormat="1">
      <c r="A33" s="47">
        <v>42709</v>
      </c>
      <c r="B33" s="48">
        <v>3</v>
      </c>
      <c r="C33" s="51" t="s">
        <v>29</v>
      </c>
      <c r="D33" s="51"/>
      <c r="E33" s="51"/>
      <c r="F33" s="48">
        <v>87</v>
      </c>
      <c r="G33" s="49" t="s">
        <v>55</v>
      </c>
      <c r="H33" s="48">
        <v>2</v>
      </c>
      <c r="I33" s="48">
        <v>2</v>
      </c>
      <c r="J33" s="48">
        <v>16</v>
      </c>
      <c r="K33" s="48">
        <v>2160</v>
      </c>
      <c r="L33" s="48"/>
      <c r="M33" s="48"/>
      <c r="N33" s="50">
        <f t="shared" si="0"/>
        <v>135</v>
      </c>
      <c r="O33" s="48">
        <v>157</v>
      </c>
      <c r="P33" s="48">
        <f>P32</f>
        <v>30</v>
      </c>
      <c r="Q33" s="48">
        <v>1</v>
      </c>
      <c r="R33" s="48">
        <f t="shared" ref="R33:R60" si="1">R32</f>
        <v>60667</v>
      </c>
      <c r="S33" s="52"/>
      <c r="T33" s="52"/>
    </row>
    <row r="34" spans="1:20" s="49" customFormat="1">
      <c r="A34" s="47">
        <v>42709</v>
      </c>
      <c r="B34" s="48">
        <v>4</v>
      </c>
      <c r="C34" s="51" t="s">
        <v>34</v>
      </c>
      <c r="D34" s="51"/>
      <c r="E34" s="51"/>
      <c r="F34" s="48">
        <v>68</v>
      </c>
      <c r="G34" s="49" t="s">
        <v>55</v>
      </c>
      <c r="H34" s="48">
        <v>2</v>
      </c>
      <c r="I34" s="48">
        <v>2</v>
      </c>
      <c r="J34" s="48">
        <v>16</v>
      </c>
      <c r="K34" s="48">
        <v>2160</v>
      </c>
      <c r="L34" s="48"/>
      <c r="M34" s="48"/>
      <c r="N34" s="50">
        <f t="shared" si="0"/>
        <v>135</v>
      </c>
      <c r="O34" s="48">
        <v>560</v>
      </c>
      <c r="P34" s="48">
        <f t="shared" ref="P34:P90" si="2">P33</f>
        <v>30</v>
      </c>
      <c r="Q34" s="48">
        <v>1</v>
      </c>
      <c r="R34" s="48">
        <f t="shared" si="1"/>
        <v>60667</v>
      </c>
    </row>
    <row r="35" spans="1:20" s="49" customFormat="1">
      <c r="A35" s="47">
        <v>42709</v>
      </c>
      <c r="B35" s="48">
        <v>5</v>
      </c>
      <c r="C35" s="49" t="s">
        <v>30</v>
      </c>
      <c r="F35" s="48">
        <v>67</v>
      </c>
      <c r="G35" s="49" t="s">
        <v>55</v>
      </c>
      <c r="H35" s="48">
        <v>2</v>
      </c>
      <c r="I35" s="48">
        <v>2</v>
      </c>
      <c r="J35" s="48">
        <v>16</v>
      </c>
      <c r="K35" s="48">
        <v>2160</v>
      </c>
      <c r="L35" s="48"/>
      <c r="M35" s="48"/>
      <c r="N35" s="50">
        <f t="shared" si="0"/>
        <v>135</v>
      </c>
      <c r="O35" s="48">
        <v>1132</v>
      </c>
      <c r="P35" s="48">
        <f t="shared" si="2"/>
        <v>30</v>
      </c>
      <c r="Q35" s="48">
        <v>1</v>
      </c>
      <c r="R35" s="48">
        <f t="shared" si="1"/>
        <v>60667</v>
      </c>
    </row>
    <row r="36" spans="1:20" s="49" customFormat="1">
      <c r="A36" s="47">
        <v>42709</v>
      </c>
      <c r="B36" s="48">
        <v>6</v>
      </c>
      <c r="C36" s="49" t="s">
        <v>45</v>
      </c>
      <c r="F36" s="48">
        <v>56</v>
      </c>
      <c r="G36" s="49" t="s">
        <v>56</v>
      </c>
      <c r="H36" s="48">
        <v>2</v>
      </c>
      <c r="I36" s="48">
        <v>2</v>
      </c>
      <c r="J36" s="48">
        <v>16</v>
      </c>
      <c r="K36" s="48">
        <v>2160</v>
      </c>
      <c r="L36" s="48"/>
      <c r="M36" s="48"/>
      <c r="N36" s="50">
        <f t="shared" si="0"/>
        <v>135</v>
      </c>
      <c r="O36" s="48">
        <v>148</v>
      </c>
      <c r="P36" s="48">
        <f t="shared" si="2"/>
        <v>30</v>
      </c>
      <c r="Q36" s="48">
        <v>1</v>
      </c>
      <c r="R36" s="48">
        <f t="shared" si="1"/>
        <v>60667</v>
      </c>
    </row>
    <row r="37" spans="1:20" s="49" customFormat="1">
      <c r="A37" s="47">
        <v>42709</v>
      </c>
      <c r="B37" s="48">
        <v>7</v>
      </c>
      <c r="C37" s="49" t="s">
        <v>31</v>
      </c>
      <c r="F37" s="48">
        <v>51</v>
      </c>
      <c r="G37" s="49" t="s">
        <v>56</v>
      </c>
      <c r="H37" s="48">
        <v>2</v>
      </c>
      <c r="I37" s="48">
        <v>2</v>
      </c>
      <c r="J37" s="48">
        <v>16</v>
      </c>
      <c r="K37" s="48">
        <v>2160</v>
      </c>
      <c r="L37" s="48"/>
      <c r="M37" s="48"/>
      <c r="N37" s="50">
        <f t="shared" si="0"/>
        <v>135</v>
      </c>
      <c r="O37" s="48">
        <v>172</v>
      </c>
      <c r="P37" s="48">
        <f t="shared" si="2"/>
        <v>30</v>
      </c>
      <c r="Q37" s="48">
        <v>1</v>
      </c>
      <c r="R37" s="48">
        <f t="shared" si="1"/>
        <v>60667</v>
      </c>
    </row>
    <row r="38" spans="1:20" s="49" customFormat="1">
      <c r="A38" s="47">
        <v>42709</v>
      </c>
      <c r="B38" s="48">
        <v>8</v>
      </c>
      <c r="C38" s="49" t="s">
        <v>32</v>
      </c>
      <c r="F38" s="48">
        <v>105</v>
      </c>
      <c r="G38" s="49" t="s">
        <v>55</v>
      </c>
      <c r="H38" s="48">
        <v>2</v>
      </c>
      <c r="I38" s="48">
        <v>2</v>
      </c>
      <c r="J38" s="48">
        <v>16</v>
      </c>
      <c r="K38" s="48">
        <v>2154</v>
      </c>
      <c r="L38" s="48"/>
      <c r="M38" s="48"/>
      <c r="N38" s="50">
        <f t="shared" si="0"/>
        <v>134.625</v>
      </c>
      <c r="O38" s="48">
        <v>316</v>
      </c>
      <c r="P38" s="48">
        <f t="shared" si="2"/>
        <v>30</v>
      </c>
      <c r="Q38" s="48">
        <v>1</v>
      </c>
      <c r="R38" s="48">
        <f t="shared" si="1"/>
        <v>60667</v>
      </c>
    </row>
    <row r="39" spans="1:20" s="49" customFormat="1">
      <c r="A39" s="47">
        <v>42709</v>
      </c>
      <c r="B39" s="48">
        <v>9</v>
      </c>
      <c r="C39" s="49" t="s">
        <v>33</v>
      </c>
      <c r="F39" s="48">
        <v>69</v>
      </c>
      <c r="G39" s="49" t="s">
        <v>55</v>
      </c>
      <c r="H39" s="48">
        <v>2</v>
      </c>
      <c r="I39" s="48">
        <v>2</v>
      </c>
      <c r="J39" s="48">
        <v>16</v>
      </c>
      <c r="K39" s="48">
        <v>2154</v>
      </c>
      <c r="L39" s="48"/>
      <c r="M39" s="48"/>
      <c r="N39" s="50">
        <f t="shared" si="0"/>
        <v>134.625</v>
      </c>
      <c r="O39" s="48">
        <v>379</v>
      </c>
      <c r="P39" s="48">
        <f t="shared" si="2"/>
        <v>30</v>
      </c>
      <c r="Q39" s="48">
        <v>1</v>
      </c>
      <c r="R39" s="48">
        <f t="shared" si="1"/>
        <v>60667</v>
      </c>
    </row>
    <row r="40" spans="1:20" s="49" customFormat="1">
      <c r="A40" s="47">
        <v>42709</v>
      </c>
      <c r="B40" s="48">
        <v>10</v>
      </c>
      <c r="C40" s="49" t="s">
        <v>37</v>
      </c>
      <c r="F40" s="48">
        <v>67</v>
      </c>
      <c r="G40" s="49" t="s">
        <v>55</v>
      </c>
      <c r="H40" s="48">
        <v>2</v>
      </c>
      <c r="I40" s="48">
        <v>2</v>
      </c>
      <c r="J40" s="48">
        <v>16</v>
      </c>
      <c r="K40" s="48">
        <v>2153</v>
      </c>
      <c r="L40" s="48"/>
      <c r="M40" s="48"/>
      <c r="N40" s="50">
        <f t="shared" si="0"/>
        <v>134.5625</v>
      </c>
      <c r="O40" s="48">
        <v>113</v>
      </c>
      <c r="P40" s="48">
        <f t="shared" si="2"/>
        <v>30</v>
      </c>
      <c r="Q40" s="48">
        <v>1</v>
      </c>
      <c r="R40" s="48">
        <f t="shared" si="1"/>
        <v>60667</v>
      </c>
    </row>
    <row r="41" spans="1:20" s="49" customFormat="1">
      <c r="A41" s="47">
        <v>42709</v>
      </c>
      <c r="B41" s="48">
        <v>11</v>
      </c>
      <c r="C41" s="49" t="s">
        <v>9</v>
      </c>
      <c r="F41" s="48">
        <v>74</v>
      </c>
      <c r="G41" s="49" t="s">
        <v>57</v>
      </c>
      <c r="H41" s="48">
        <v>2</v>
      </c>
      <c r="I41" s="48">
        <v>2</v>
      </c>
      <c r="J41" s="48">
        <v>16</v>
      </c>
      <c r="K41" s="48">
        <v>2139</v>
      </c>
      <c r="L41" s="48"/>
      <c r="M41" s="48"/>
      <c r="N41" s="50">
        <f t="shared" si="0"/>
        <v>133.6875</v>
      </c>
      <c r="O41" s="48">
        <v>516</v>
      </c>
      <c r="P41" s="48">
        <f t="shared" si="2"/>
        <v>30</v>
      </c>
      <c r="Q41" s="48">
        <v>1</v>
      </c>
      <c r="R41" s="48">
        <f t="shared" si="1"/>
        <v>60667</v>
      </c>
    </row>
    <row r="42" spans="1:20" s="49" customFormat="1">
      <c r="A42" s="47">
        <v>42709</v>
      </c>
      <c r="B42" s="48">
        <v>12</v>
      </c>
      <c r="C42" s="49" t="s">
        <v>35</v>
      </c>
      <c r="F42" s="48">
        <v>69</v>
      </c>
      <c r="G42" s="49" t="s">
        <v>56</v>
      </c>
      <c r="H42" s="48">
        <v>2</v>
      </c>
      <c r="I42" s="48">
        <v>2</v>
      </c>
      <c r="J42" s="48">
        <v>16</v>
      </c>
      <c r="K42" s="48">
        <v>2125</v>
      </c>
      <c r="L42" s="48"/>
      <c r="M42" s="48"/>
      <c r="N42" s="50">
        <f t="shared" si="0"/>
        <v>132.8125</v>
      </c>
      <c r="O42" s="48">
        <v>47</v>
      </c>
      <c r="P42" s="48">
        <f t="shared" si="2"/>
        <v>30</v>
      </c>
      <c r="Q42" s="48">
        <v>1</v>
      </c>
      <c r="R42" s="48">
        <f t="shared" si="1"/>
        <v>60667</v>
      </c>
    </row>
    <row r="43" spans="1:20" s="49" customFormat="1">
      <c r="A43" s="47">
        <v>42709</v>
      </c>
      <c r="B43" s="48">
        <v>13</v>
      </c>
      <c r="C43" s="49" t="s">
        <v>278</v>
      </c>
      <c r="F43" s="48">
        <v>70</v>
      </c>
      <c r="G43" s="49" t="s">
        <v>56</v>
      </c>
      <c r="H43" s="48">
        <v>2</v>
      </c>
      <c r="I43" s="48">
        <v>2</v>
      </c>
      <c r="J43" s="48">
        <v>16</v>
      </c>
      <c r="K43" s="48">
        <v>2115</v>
      </c>
      <c r="L43" s="48"/>
      <c r="M43" s="48"/>
      <c r="N43" s="50">
        <f t="shared" ref="N43" si="3">K43/J43</f>
        <v>132.1875</v>
      </c>
      <c r="O43" s="48">
        <v>60</v>
      </c>
      <c r="P43" s="48">
        <f t="shared" si="2"/>
        <v>30</v>
      </c>
      <c r="Q43" s="48">
        <v>1</v>
      </c>
      <c r="R43" s="48">
        <f t="shared" si="1"/>
        <v>60667</v>
      </c>
    </row>
    <row r="44" spans="1:20" s="49" customFormat="1">
      <c r="A44" s="47">
        <v>42709</v>
      </c>
      <c r="B44" s="48">
        <v>14</v>
      </c>
      <c r="C44" s="49" t="s">
        <v>43</v>
      </c>
      <c r="F44" s="48">
        <v>80</v>
      </c>
      <c r="G44" s="49" t="s">
        <v>55</v>
      </c>
      <c r="H44" s="48">
        <v>2</v>
      </c>
      <c r="I44" s="48">
        <v>2</v>
      </c>
      <c r="J44" s="48">
        <v>16</v>
      </c>
      <c r="K44" s="48">
        <v>2114</v>
      </c>
      <c r="L44" s="48"/>
      <c r="M44" s="48"/>
      <c r="N44" s="50">
        <f t="shared" si="0"/>
        <v>132.125</v>
      </c>
      <c r="O44" s="48">
        <v>226</v>
      </c>
      <c r="P44" s="48">
        <f t="shared" si="2"/>
        <v>30</v>
      </c>
      <c r="Q44" s="48">
        <v>1</v>
      </c>
      <c r="R44" s="48">
        <f t="shared" si="1"/>
        <v>60667</v>
      </c>
    </row>
    <row r="45" spans="1:20" s="49" customFormat="1">
      <c r="A45" s="47">
        <v>42709</v>
      </c>
      <c r="B45" s="48">
        <v>15</v>
      </c>
      <c r="C45" s="49" t="s">
        <v>38</v>
      </c>
      <c r="F45" s="48">
        <v>64</v>
      </c>
      <c r="G45" s="49" t="s">
        <v>56</v>
      </c>
      <c r="H45" s="48">
        <v>2</v>
      </c>
      <c r="I45" s="48">
        <v>2</v>
      </c>
      <c r="J45" s="48">
        <v>16</v>
      </c>
      <c r="K45" s="48">
        <v>2109</v>
      </c>
      <c r="L45" s="48"/>
      <c r="M45" s="48"/>
      <c r="N45" s="50">
        <f t="shared" si="0"/>
        <v>131.8125</v>
      </c>
      <c r="O45" s="48">
        <v>157</v>
      </c>
      <c r="P45" s="48">
        <f t="shared" si="2"/>
        <v>30</v>
      </c>
      <c r="Q45" s="48">
        <v>1</v>
      </c>
      <c r="R45" s="48">
        <f t="shared" si="1"/>
        <v>60667</v>
      </c>
    </row>
    <row r="46" spans="1:20" s="49" customFormat="1">
      <c r="A46" s="47">
        <v>42709</v>
      </c>
      <c r="B46" s="48">
        <v>16</v>
      </c>
      <c r="C46" s="49" t="s">
        <v>46</v>
      </c>
      <c r="F46" s="48">
        <v>59</v>
      </c>
      <c r="G46" s="49" t="s">
        <v>58</v>
      </c>
      <c r="H46" s="48">
        <v>2</v>
      </c>
      <c r="I46" s="48">
        <v>2</v>
      </c>
      <c r="J46" s="48">
        <v>16</v>
      </c>
      <c r="K46" s="48">
        <v>2098</v>
      </c>
      <c r="L46" s="48"/>
      <c r="M46" s="48"/>
      <c r="N46" s="50">
        <f t="shared" si="0"/>
        <v>131.125</v>
      </c>
      <c r="O46" s="48">
        <v>55</v>
      </c>
      <c r="P46" s="48">
        <f t="shared" si="2"/>
        <v>30</v>
      </c>
      <c r="Q46" s="48">
        <v>1</v>
      </c>
      <c r="R46" s="48">
        <f t="shared" si="1"/>
        <v>60667</v>
      </c>
    </row>
    <row r="47" spans="1:20" s="49" customFormat="1">
      <c r="A47" s="47">
        <v>42709</v>
      </c>
      <c r="B47" s="48">
        <v>17</v>
      </c>
      <c r="C47" s="49" t="s">
        <v>52</v>
      </c>
      <c r="F47" s="48">
        <v>53</v>
      </c>
      <c r="G47" s="49" t="s">
        <v>56</v>
      </c>
      <c r="H47" s="48">
        <v>2</v>
      </c>
      <c r="I47" s="48">
        <v>2</v>
      </c>
      <c r="J47" s="48">
        <v>16</v>
      </c>
      <c r="K47" s="48">
        <v>2098</v>
      </c>
      <c r="L47" s="48"/>
      <c r="M47" s="48"/>
      <c r="N47" s="50">
        <f t="shared" si="0"/>
        <v>131.125</v>
      </c>
      <c r="O47" s="48">
        <v>142</v>
      </c>
      <c r="P47" s="48">
        <f t="shared" si="2"/>
        <v>30</v>
      </c>
      <c r="Q47" s="48">
        <v>1</v>
      </c>
      <c r="R47" s="48">
        <f t="shared" si="1"/>
        <v>60667</v>
      </c>
    </row>
    <row r="48" spans="1:20" s="49" customFormat="1">
      <c r="A48" s="47">
        <v>42709</v>
      </c>
      <c r="B48" s="48">
        <v>18</v>
      </c>
      <c r="C48" s="49" t="s">
        <v>44</v>
      </c>
      <c r="F48" s="48">
        <v>56</v>
      </c>
      <c r="G48" s="49" t="s">
        <v>58</v>
      </c>
      <c r="H48" s="48">
        <v>2</v>
      </c>
      <c r="I48" s="48">
        <v>2</v>
      </c>
      <c r="J48" s="48">
        <v>16</v>
      </c>
      <c r="K48" s="48">
        <v>2087</v>
      </c>
      <c r="L48" s="48"/>
      <c r="M48" s="48"/>
      <c r="N48" s="50">
        <f t="shared" si="0"/>
        <v>130.4375</v>
      </c>
      <c r="O48" s="48">
        <v>58</v>
      </c>
      <c r="P48" s="48">
        <f t="shared" si="2"/>
        <v>30</v>
      </c>
      <c r="Q48" s="48">
        <v>1</v>
      </c>
      <c r="R48" s="48">
        <f t="shared" si="1"/>
        <v>60667</v>
      </c>
    </row>
    <row r="49" spans="1:20" s="49" customFormat="1">
      <c r="A49" s="47">
        <v>42709</v>
      </c>
      <c r="B49" s="48">
        <v>19</v>
      </c>
      <c r="C49" s="49" t="s">
        <v>36</v>
      </c>
      <c r="F49" s="48">
        <v>51</v>
      </c>
      <c r="G49" s="49" t="s">
        <v>58</v>
      </c>
      <c r="H49" s="48">
        <v>2</v>
      </c>
      <c r="I49" s="48">
        <v>2</v>
      </c>
      <c r="J49" s="48">
        <v>15</v>
      </c>
      <c r="K49" s="48">
        <v>2009</v>
      </c>
      <c r="L49" s="48"/>
      <c r="M49" s="48"/>
      <c r="N49" s="50">
        <f t="shared" si="0"/>
        <v>133.93333333333334</v>
      </c>
      <c r="O49" s="48">
        <v>87</v>
      </c>
      <c r="P49" s="48">
        <f t="shared" si="2"/>
        <v>30</v>
      </c>
      <c r="Q49" s="48">
        <v>1</v>
      </c>
      <c r="R49" s="48">
        <f t="shared" si="1"/>
        <v>60667</v>
      </c>
    </row>
    <row r="50" spans="1:20" s="49" customFormat="1">
      <c r="A50" s="47">
        <v>42709</v>
      </c>
      <c r="B50" s="48">
        <v>20</v>
      </c>
      <c r="C50" s="49" t="s">
        <v>42</v>
      </c>
      <c r="F50" s="48">
        <v>57</v>
      </c>
      <c r="G50" s="49" t="s">
        <v>56</v>
      </c>
      <c r="H50" s="48">
        <v>2</v>
      </c>
      <c r="I50" s="48">
        <v>2</v>
      </c>
      <c r="J50" s="48">
        <v>15</v>
      </c>
      <c r="K50" s="48">
        <v>1995</v>
      </c>
      <c r="L50" s="48"/>
      <c r="M50" s="48"/>
      <c r="N50" s="50">
        <f t="shared" si="0"/>
        <v>133</v>
      </c>
      <c r="O50" s="48">
        <v>128</v>
      </c>
      <c r="P50" s="48">
        <f t="shared" si="2"/>
        <v>30</v>
      </c>
      <c r="Q50" s="48">
        <v>1</v>
      </c>
      <c r="R50" s="48">
        <f t="shared" si="1"/>
        <v>60667</v>
      </c>
    </row>
    <row r="51" spans="1:20" s="49" customFormat="1">
      <c r="A51" s="47">
        <v>42709</v>
      </c>
      <c r="B51" s="48">
        <v>21</v>
      </c>
      <c r="C51" s="49" t="s">
        <v>49</v>
      </c>
      <c r="F51" s="48">
        <v>67</v>
      </c>
      <c r="G51" s="49" t="s">
        <v>58</v>
      </c>
      <c r="H51" s="48">
        <v>2</v>
      </c>
      <c r="I51" s="48">
        <v>2</v>
      </c>
      <c r="J51" s="48">
        <v>15</v>
      </c>
      <c r="K51" s="48">
        <v>1991</v>
      </c>
      <c r="L51" s="48"/>
      <c r="M51" s="48"/>
      <c r="N51" s="50">
        <f t="shared" si="0"/>
        <v>132.73333333333332</v>
      </c>
      <c r="O51" s="48">
        <v>54</v>
      </c>
      <c r="P51" s="48">
        <f t="shared" si="2"/>
        <v>30</v>
      </c>
      <c r="Q51" s="48">
        <v>1</v>
      </c>
      <c r="R51" s="48">
        <f t="shared" si="1"/>
        <v>60667</v>
      </c>
    </row>
    <row r="52" spans="1:20" s="49" customFormat="1">
      <c r="A52" s="47">
        <v>42709</v>
      </c>
      <c r="B52" s="48">
        <v>22</v>
      </c>
      <c r="C52" s="49" t="s">
        <v>279</v>
      </c>
      <c r="F52" s="48">
        <v>77</v>
      </c>
      <c r="G52" s="49" t="s">
        <v>56</v>
      </c>
      <c r="H52" s="48">
        <v>2</v>
      </c>
      <c r="I52" s="48">
        <v>2</v>
      </c>
      <c r="J52" s="48">
        <v>15</v>
      </c>
      <c r="K52" s="48">
        <v>1974</v>
      </c>
      <c r="L52" s="48"/>
      <c r="M52" s="48"/>
      <c r="N52" s="50">
        <f t="shared" si="0"/>
        <v>131.6</v>
      </c>
      <c r="O52" s="48">
        <v>144</v>
      </c>
      <c r="P52" s="48">
        <f t="shared" si="2"/>
        <v>30</v>
      </c>
      <c r="Q52" s="48">
        <v>1</v>
      </c>
      <c r="R52" s="48">
        <f t="shared" si="1"/>
        <v>60667</v>
      </c>
    </row>
    <row r="53" spans="1:20" s="49" customFormat="1">
      <c r="A53" s="47">
        <v>42709</v>
      </c>
      <c r="B53" s="48">
        <v>23</v>
      </c>
      <c r="C53" s="49" t="s">
        <v>48</v>
      </c>
      <c r="F53" s="48">
        <v>65</v>
      </c>
      <c r="G53" s="49" t="s">
        <v>58</v>
      </c>
      <c r="H53" s="48">
        <v>2</v>
      </c>
      <c r="I53" s="48">
        <v>2</v>
      </c>
      <c r="J53" s="48">
        <v>15</v>
      </c>
      <c r="K53" s="48">
        <v>1971</v>
      </c>
      <c r="L53" s="48"/>
      <c r="M53" s="48"/>
      <c r="N53" s="50">
        <f t="shared" si="0"/>
        <v>131.4</v>
      </c>
      <c r="O53" s="48">
        <v>101</v>
      </c>
      <c r="P53" s="48">
        <f t="shared" si="2"/>
        <v>30</v>
      </c>
      <c r="Q53" s="48">
        <v>1</v>
      </c>
      <c r="R53" s="48">
        <f t="shared" si="1"/>
        <v>60667</v>
      </c>
    </row>
    <row r="54" spans="1:20" s="49" customFormat="1">
      <c r="A54" s="47">
        <v>42709</v>
      </c>
      <c r="B54" s="48">
        <v>24</v>
      </c>
      <c r="C54" s="49" t="s">
        <v>47</v>
      </c>
      <c r="F54" s="48">
        <v>61</v>
      </c>
      <c r="G54" s="49" t="s">
        <v>58</v>
      </c>
      <c r="H54" s="48">
        <v>2</v>
      </c>
      <c r="I54" s="48">
        <v>2</v>
      </c>
      <c r="J54" s="48">
        <v>15</v>
      </c>
      <c r="K54" s="48">
        <v>1968</v>
      </c>
      <c r="L54" s="48"/>
      <c r="M54" s="48"/>
      <c r="N54" s="50">
        <f t="shared" si="0"/>
        <v>131.19999999999999</v>
      </c>
      <c r="O54" s="48">
        <v>64</v>
      </c>
      <c r="P54" s="48">
        <f t="shared" si="2"/>
        <v>30</v>
      </c>
      <c r="Q54" s="48">
        <v>1</v>
      </c>
      <c r="R54" s="48">
        <f t="shared" si="1"/>
        <v>60667</v>
      </c>
    </row>
    <row r="55" spans="1:20" s="49" customFormat="1">
      <c r="A55" s="47">
        <v>42709</v>
      </c>
      <c r="B55" s="48">
        <v>25</v>
      </c>
      <c r="C55" s="49" t="s">
        <v>39</v>
      </c>
      <c r="F55" s="48">
        <v>62</v>
      </c>
      <c r="G55" s="49" t="s">
        <v>58</v>
      </c>
      <c r="H55" s="48">
        <v>2</v>
      </c>
      <c r="I55" s="48">
        <v>2</v>
      </c>
      <c r="J55" s="48">
        <v>15</v>
      </c>
      <c r="K55" s="48">
        <v>1964</v>
      </c>
      <c r="L55" s="48"/>
      <c r="M55" s="48"/>
      <c r="N55" s="50">
        <f t="shared" si="0"/>
        <v>130.93333333333334</v>
      </c>
      <c r="O55" s="48">
        <v>9</v>
      </c>
      <c r="P55" s="48">
        <f t="shared" si="2"/>
        <v>30</v>
      </c>
      <c r="Q55" s="48">
        <v>1</v>
      </c>
      <c r="R55" s="48">
        <f t="shared" si="1"/>
        <v>60667</v>
      </c>
    </row>
    <row r="56" spans="1:20" s="49" customFormat="1" ht="15.75">
      <c r="A56" s="47">
        <v>42709</v>
      </c>
      <c r="B56" s="48">
        <v>26</v>
      </c>
      <c r="C56" s="70" t="s">
        <v>280</v>
      </c>
      <c r="D56" s="70"/>
      <c r="E56" s="70"/>
      <c r="F56" s="71">
        <v>61</v>
      </c>
      <c r="G56" s="72" t="s">
        <v>58</v>
      </c>
      <c r="H56" s="48">
        <v>2</v>
      </c>
      <c r="I56" s="48">
        <v>1</v>
      </c>
      <c r="J56" s="48">
        <v>15</v>
      </c>
      <c r="K56" s="48">
        <v>1964</v>
      </c>
      <c r="L56" s="48"/>
      <c r="M56" s="48"/>
      <c r="N56" s="50">
        <f t="shared" si="0"/>
        <v>130.93333333333334</v>
      </c>
      <c r="O56" s="48">
        <v>76</v>
      </c>
      <c r="P56" s="48">
        <f t="shared" si="2"/>
        <v>30</v>
      </c>
      <c r="Q56" s="48">
        <v>1</v>
      </c>
      <c r="R56" s="48">
        <f t="shared" si="1"/>
        <v>60667</v>
      </c>
    </row>
    <row r="57" spans="1:20" s="49" customFormat="1">
      <c r="A57" s="47">
        <v>42709</v>
      </c>
      <c r="B57" s="48">
        <v>27</v>
      </c>
      <c r="C57" s="49" t="s">
        <v>50</v>
      </c>
      <c r="F57" s="48">
        <v>61</v>
      </c>
      <c r="G57" s="49" t="s">
        <v>58</v>
      </c>
      <c r="H57" s="48">
        <v>2</v>
      </c>
      <c r="I57" s="48">
        <v>2</v>
      </c>
      <c r="J57" s="48">
        <v>15</v>
      </c>
      <c r="K57" s="48">
        <v>1960</v>
      </c>
      <c r="L57" s="48"/>
      <c r="M57" s="48"/>
      <c r="N57" s="50">
        <f t="shared" si="0"/>
        <v>130.66666666666666</v>
      </c>
      <c r="O57" s="48">
        <v>53</v>
      </c>
      <c r="P57" s="48">
        <f t="shared" si="2"/>
        <v>30</v>
      </c>
      <c r="Q57" s="48">
        <v>1</v>
      </c>
      <c r="R57" s="48">
        <f t="shared" si="1"/>
        <v>60667</v>
      </c>
    </row>
    <row r="58" spans="1:20" s="49" customFormat="1">
      <c r="A58" s="47">
        <v>42709</v>
      </c>
      <c r="B58" s="48">
        <v>28</v>
      </c>
      <c r="C58" s="49" t="s">
        <v>51</v>
      </c>
      <c r="F58" s="48">
        <v>60</v>
      </c>
      <c r="G58" s="49" t="s">
        <v>58</v>
      </c>
      <c r="H58" s="48">
        <v>2</v>
      </c>
      <c r="I58" s="48">
        <v>2</v>
      </c>
      <c r="J58" s="48">
        <v>15</v>
      </c>
      <c r="K58" s="48">
        <v>1960</v>
      </c>
      <c r="L58" s="48"/>
      <c r="M58" s="48"/>
      <c r="N58" s="50">
        <f t="shared" si="0"/>
        <v>130.66666666666666</v>
      </c>
      <c r="O58" s="48">
        <v>63</v>
      </c>
      <c r="P58" s="48">
        <f t="shared" si="2"/>
        <v>30</v>
      </c>
      <c r="Q58" s="48">
        <v>1</v>
      </c>
      <c r="R58" s="48">
        <f t="shared" si="1"/>
        <v>60667</v>
      </c>
    </row>
    <row r="59" spans="1:20" s="49" customFormat="1">
      <c r="A59" s="47">
        <v>42709</v>
      </c>
      <c r="B59" s="48">
        <v>29</v>
      </c>
      <c r="C59" s="49" t="s">
        <v>53</v>
      </c>
      <c r="F59" s="48">
        <v>62</v>
      </c>
      <c r="G59" s="49" t="s">
        <v>58</v>
      </c>
      <c r="H59" s="48">
        <v>2</v>
      </c>
      <c r="I59" s="48">
        <v>2</v>
      </c>
      <c r="J59" s="48">
        <v>15</v>
      </c>
      <c r="K59" s="48">
        <v>1919</v>
      </c>
      <c r="L59" s="48"/>
      <c r="M59" s="48"/>
      <c r="N59" s="50">
        <f t="shared" si="0"/>
        <v>127.93333333333334</v>
      </c>
      <c r="O59" s="48">
        <v>85</v>
      </c>
      <c r="P59" s="48">
        <f t="shared" si="2"/>
        <v>30</v>
      </c>
      <c r="Q59" s="48">
        <v>1</v>
      </c>
      <c r="R59" s="48">
        <f t="shared" si="1"/>
        <v>60667</v>
      </c>
    </row>
    <row r="60" spans="1:20" s="49" customFormat="1" ht="16.149999999999999" thickBot="1">
      <c r="A60" s="134">
        <v>42709</v>
      </c>
      <c r="B60" s="135">
        <v>30</v>
      </c>
      <c r="C60" s="136" t="s">
        <v>54</v>
      </c>
      <c r="D60" s="136"/>
      <c r="E60" s="136"/>
      <c r="F60" s="137">
        <v>69</v>
      </c>
      <c r="G60" s="138" t="s">
        <v>58</v>
      </c>
      <c r="H60" s="135">
        <v>2</v>
      </c>
      <c r="I60" s="135">
        <v>2</v>
      </c>
      <c r="J60" s="135">
        <v>4</v>
      </c>
      <c r="K60" s="139">
        <v>526</v>
      </c>
      <c r="L60" s="139"/>
      <c r="M60" s="139"/>
      <c r="N60" s="140">
        <f t="shared" ref="N60:N88" si="4">K60/J60</f>
        <v>131.5</v>
      </c>
      <c r="O60" s="135">
        <v>15</v>
      </c>
      <c r="P60" s="135">
        <f t="shared" si="2"/>
        <v>30</v>
      </c>
      <c r="Q60" s="135">
        <v>1</v>
      </c>
      <c r="R60" s="135">
        <f t="shared" si="1"/>
        <v>60667</v>
      </c>
      <c r="S60" s="141"/>
    </row>
    <row r="61" spans="1:20" s="29" customFormat="1" ht="15.4" thickTop="1">
      <c r="A61" s="27">
        <v>42716</v>
      </c>
      <c r="B61" s="28">
        <v>1</v>
      </c>
      <c r="C61" s="29" t="s">
        <v>27</v>
      </c>
      <c r="F61" s="28">
        <v>123</v>
      </c>
      <c r="G61" s="29" t="s">
        <v>55</v>
      </c>
      <c r="H61" s="28">
        <v>3</v>
      </c>
      <c r="I61" s="28">
        <v>3</v>
      </c>
      <c r="J61" s="28">
        <v>16</v>
      </c>
      <c r="K61" s="28">
        <v>2160</v>
      </c>
      <c r="L61" s="28"/>
      <c r="M61" s="28"/>
      <c r="N61" s="30">
        <f t="shared" si="4"/>
        <v>135</v>
      </c>
      <c r="O61" s="28">
        <v>1096</v>
      </c>
      <c r="P61" s="28">
        <f t="shared" si="2"/>
        <v>30</v>
      </c>
      <c r="Q61" s="28">
        <v>2</v>
      </c>
      <c r="R61" s="28">
        <f>SUM(K61:K90)</f>
        <v>58188</v>
      </c>
    </row>
    <row r="62" spans="1:20" s="29" customFormat="1">
      <c r="A62" s="27">
        <v>42716</v>
      </c>
      <c r="B62" s="28">
        <v>2</v>
      </c>
      <c r="C62" s="29" t="s">
        <v>32</v>
      </c>
      <c r="F62" s="28">
        <v>105</v>
      </c>
      <c r="G62" s="29" t="s">
        <v>55</v>
      </c>
      <c r="H62" s="28">
        <v>3</v>
      </c>
      <c r="I62" s="28">
        <v>3</v>
      </c>
      <c r="J62" s="28">
        <v>16</v>
      </c>
      <c r="K62" s="28">
        <v>2160</v>
      </c>
      <c r="L62" s="28"/>
      <c r="M62" s="28"/>
      <c r="N62" s="30">
        <f t="shared" ref="N62" si="5">K62/J62</f>
        <v>135</v>
      </c>
      <c r="O62" s="28">
        <v>378</v>
      </c>
      <c r="P62" s="28">
        <f t="shared" si="2"/>
        <v>30</v>
      </c>
      <c r="Q62" s="28">
        <v>2</v>
      </c>
      <c r="R62" s="28">
        <f t="shared" ref="R62:R90" si="6">R61</f>
        <v>58188</v>
      </c>
    </row>
    <row r="63" spans="1:20" s="29" customFormat="1">
      <c r="A63" s="27">
        <v>42716</v>
      </c>
      <c r="B63" s="28">
        <v>3</v>
      </c>
      <c r="C63" s="29" t="s">
        <v>28</v>
      </c>
      <c r="F63" s="28">
        <v>89</v>
      </c>
      <c r="G63" s="29" t="s">
        <v>55</v>
      </c>
      <c r="H63" s="28">
        <v>3</v>
      </c>
      <c r="I63" s="28">
        <v>3</v>
      </c>
      <c r="J63" s="28">
        <v>16</v>
      </c>
      <c r="K63" s="28">
        <v>2160</v>
      </c>
      <c r="L63" s="28"/>
      <c r="M63" s="28"/>
      <c r="N63" s="30">
        <f t="shared" si="4"/>
        <v>135</v>
      </c>
      <c r="O63" s="28">
        <v>403</v>
      </c>
      <c r="P63" s="28">
        <f t="shared" si="2"/>
        <v>30</v>
      </c>
      <c r="Q63" s="28">
        <v>2</v>
      </c>
      <c r="R63" s="28">
        <f t="shared" si="6"/>
        <v>58188</v>
      </c>
    </row>
    <row r="64" spans="1:20" s="29" customFormat="1">
      <c r="A64" s="27">
        <v>42716</v>
      </c>
      <c r="B64" s="28">
        <v>4</v>
      </c>
      <c r="C64" s="31" t="s">
        <v>29</v>
      </c>
      <c r="D64" s="31"/>
      <c r="E64" s="31"/>
      <c r="F64" s="28">
        <v>87</v>
      </c>
      <c r="G64" s="29" t="s">
        <v>55</v>
      </c>
      <c r="H64" s="28">
        <v>3</v>
      </c>
      <c r="I64" s="28">
        <v>3</v>
      </c>
      <c r="J64" s="28">
        <v>16</v>
      </c>
      <c r="K64" s="28">
        <v>2160</v>
      </c>
      <c r="L64" s="28"/>
      <c r="M64" s="28"/>
      <c r="N64" s="30">
        <f t="shared" si="4"/>
        <v>135</v>
      </c>
      <c r="O64" s="28">
        <v>59</v>
      </c>
      <c r="P64" s="28">
        <f t="shared" si="2"/>
        <v>30</v>
      </c>
      <c r="Q64" s="28">
        <v>2</v>
      </c>
      <c r="R64" s="28">
        <f t="shared" si="6"/>
        <v>58188</v>
      </c>
      <c r="S64" s="32"/>
      <c r="T64" s="32"/>
    </row>
    <row r="65" spans="1:18" s="29" customFormat="1" ht="15.75">
      <c r="A65" s="27">
        <v>42716</v>
      </c>
      <c r="B65" s="28">
        <v>5</v>
      </c>
      <c r="C65" s="63" t="s">
        <v>292</v>
      </c>
      <c r="D65" s="63"/>
      <c r="E65" s="63"/>
      <c r="F65" s="64">
        <v>68</v>
      </c>
      <c r="G65" s="65" t="s">
        <v>55</v>
      </c>
      <c r="H65" s="28">
        <v>3</v>
      </c>
      <c r="I65" s="28">
        <v>1</v>
      </c>
      <c r="J65" s="28">
        <v>16</v>
      </c>
      <c r="K65" s="28">
        <v>2160</v>
      </c>
      <c r="L65" s="28"/>
      <c r="M65" s="28"/>
      <c r="N65" s="30">
        <f t="shared" si="4"/>
        <v>135</v>
      </c>
      <c r="O65" s="28">
        <v>452</v>
      </c>
      <c r="P65" s="28">
        <f t="shared" si="2"/>
        <v>30</v>
      </c>
      <c r="Q65" s="28">
        <v>2</v>
      </c>
      <c r="R65" s="28">
        <f t="shared" si="6"/>
        <v>58188</v>
      </c>
    </row>
    <row r="66" spans="1:18" s="29" customFormat="1">
      <c r="A66" s="27">
        <v>42716</v>
      </c>
      <c r="B66" s="28">
        <v>6</v>
      </c>
      <c r="C66" s="29" t="s">
        <v>30</v>
      </c>
      <c r="F66" s="28">
        <v>67</v>
      </c>
      <c r="G66" s="29" t="s">
        <v>55</v>
      </c>
      <c r="H66" s="28">
        <v>3</v>
      </c>
      <c r="I66" s="28">
        <v>3</v>
      </c>
      <c r="J66" s="28">
        <v>16</v>
      </c>
      <c r="K66" s="28">
        <v>2160</v>
      </c>
      <c r="L66" s="28"/>
      <c r="M66" s="28"/>
      <c r="N66" s="30">
        <f t="shared" si="4"/>
        <v>135</v>
      </c>
      <c r="O66" s="28">
        <v>1157</v>
      </c>
      <c r="P66" s="28">
        <f t="shared" si="2"/>
        <v>30</v>
      </c>
      <c r="Q66" s="28">
        <v>2</v>
      </c>
      <c r="R66" s="28">
        <f t="shared" si="6"/>
        <v>58188</v>
      </c>
    </row>
    <row r="67" spans="1:18" s="29" customFormat="1">
      <c r="A67" s="27">
        <v>42716</v>
      </c>
      <c r="B67" s="28">
        <v>7</v>
      </c>
      <c r="C67" s="29" t="s">
        <v>31</v>
      </c>
      <c r="F67" s="28">
        <v>51</v>
      </c>
      <c r="G67" s="29" t="s">
        <v>55</v>
      </c>
      <c r="H67" s="28">
        <v>3</v>
      </c>
      <c r="I67" s="28">
        <v>3</v>
      </c>
      <c r="J67" s="28">
        <v>16</v>
      </c>
      <c r="K67" s="28">
        <v>2160</v>
      </c>
      <c r="L67" s="28"/>
      <c r="M67" s="28"/>
      <c r="N67" s="30">
        <f>K67/J67</f>
        <v>135</v>
      </c>
      <c r="O67" s="28">
        <v>400</v>
      </c>
      <c r="P67" s="28">
        <f t="shared" si="2"/>
        <v>30</v>
      </c>
      <c r="Q67" s="28">
        <v>2</v>
      </c>
      <c r="R67" s="28">
        <f t="shared" si="6"/>
        <v>58188</v>
      </c>
    </row>
    <row r="68" spans="1:18" s="29" customFormat="1">
      <c r="A68" s="27">
        <v>42716</v>
      </c>
      <c r="B68" s="28">
        <v>8</v>
      </c>
      <c r="C68" s="29" t="s">
        <v>37</v>
      </c>
      <c r="F68" s="28">
        <v>67</v>
      </c>
      <c r="G68" s="29" t="s">
        <v>55</v>
      </c>
      <c r="H68" s="28">
        <v>3</v>
      </c>
      <c r="I68" s="28">
        <v>3</v>
      </c>
      <c r="J68" s="28">
        <v>16</v>
      </c>
      <c r="K68" s="28">
        <v>2156</v>
      </c>
      <c r="L68" s="28"/>
      <c r="M68" s="28"/>
      <c r="N68" s="30">
        <f>K68/J68</f>
        <v>134.75</v>
      </c>
      <c r="O68" s="28">
        <v>139</v>
      </c>
      <c r="P68" s="28">
        <f t="shared" si="2"/>
        <v>30</v>
      </c>
      <c r="Q68" s="28">
        <v>2</v>
      </c>
      <c r="R68" s="28">
        <f t="shared" si="6"/>
        <v>58188</v>
      </c>
    </row>
    <row r="69" spans="1:18" s="29" customFormat="1">
      <c r="A69" s="27">
        <v>42716</v>
      </c>
      <c r="B69" s="28">
        <v>9</v>
      </c>
      <c r="C69" s="29" t="s">
        <v>36</v>
      </c>
      <c r="F69" s="28">
        <v>51</v>
      </c>
      <c r="G69" s="29" t="s">
        <v>56</v>
      </c>
      <c r="H69" s="28">
        <v>3</v>
      </c>
      <c r="I69" s="28">
        <v>3</v>
      </c>
      <c r="J69" s="28">
        <v>15</v>
      </c>
      <c r="K69" s="28">
        <v>2137</v>
      </c>
      <c r="L69" s="28"/>
      <c r="M69" s="28"/>
      <c r="N69" s="30">
        <f>K69/J69</f>
        <v>142.46666666666667</v>
      </c>
      <c r="O69" s="28">
        <v>227</v>
      </c>
      <c r="P69" s="28">
        <f t="shared" si="2"/>
        <v>30</v>
      </c>
      <c r="Q69" s="28">
        <v>2</v>
      </c>
      <c r="R69" s="28">
        <f t="shared" si="6"/>
        <v>58188</v>
      </c>
    </row>
    <row r="70" spans="1:18" s="29" customFormat="1">
      <c r="A70" s="27">
        <v>42716</v>
      </c>
      <c r="B70" s="28">
        <v>10</v>
      </c>
      <c r="C70" s="29" t="s">
        <v>45</v>
      </c>
      <c r="F70" s="28">
        <v>56</v>
      </c>
      <c r="G70" s="29" t="s">
        <v>56</v>
      </c>
      <c r="H70" s="28">
        <v>3</v>
      </c>
      <c r="I70" s="28">
        <v>3</v>
      </c>
      <c r="J70" s="28">
        <v>16</v>
      </c>
      <c r="K70" s="28">
        <v>2132</v>
      </c>
      <c r="L70" s="28"/>
      <c r="M70" s="28"/>
      <c r="N70" s="30">
        <f t="shared" si="4"/>
        <v>133.25</v>
      </c>
      <c r="O70" s="28">
        <v>180</v>
      </c>
      <c r="P70" s="28">
        <f t="shared" si="2"/>
        <v>30</v>
      </c>
      <c r="Q70" s="28">
        <v>2</v>
      </c>
      <c r="R70" s="28">
        <f t="shared" si="6"/>
        <v>58188</v>
      </c>
    </row>
    <row r="71" spans="1:18" s="29" customFormat="1">
      <c r="A71" s="27">
        <v>42716</v>
      </c>
      <c r="B71" s="28">
        <v>11</v>
      </c>
      <c r="C71" s="29" t="s">
        <v>46</v>
      </c>
      <c r="F71" s="28">
        <v>59</v>
      </c>
      <c r="G71" s="29" t="s">
        <v>58</v>
      </c>
      <c r="H71" s="28">
        <v>3</v>
      </c>
      <c r="I71" s="28">
        <v>3</v>
      </c>
      <c r="J71" s="28">
        <v>16</v>
      </c>
      <c r="K71" s="28">
        <v>2128</v>
      </c>
      <c r="L71" s="28"/>
      <c r="M71" s="28"/>
      <c r="N71" s="30">
        <f>K71/J71</f>
        <v>133</v>
      </c>
      <c r="O71" s="28">
        <v>97</v>
      </c>
      <c r="P71" s="28">
        <f t="shared" si="2"/>
        <v>30</v>
      </c>
      <c r="Q71" s="28">
        <v>2</v>
      </c>
      <c r="R71" s="28">
        <f t="shared" si="6"/>
        <v>58188</v>
      </c>
    </row>
    <row r="72" spans="1:18" s="29" customFormat="1">
      <c r="A72" s="27">
        <v>42716</v>
      </c>
      <c r="B72" s="28">
        <v>12</v>
      </c>
      <c r="C72" s="29" t="s">
        <v>33</v>
      </c>
      <c r="F72" s="28">
        <v>69</v>
      </c>
      <c r="G72" s="29" t="s">
        <v>55</v>
      </c>
      <c r="H72" s="28">
        <v>3</v>
      </c>
      <c r="I72" s="28">
        <v>3</v>
      </c>
      <c r="J72" s="28">
        <v>16</v>
      </c>
      <c r="K72" s="28">
        <v>2120</v>
      </c>
      <c r="L72" s="28"/>
      <c r="M72" s="28"/>
      <c r="N72" s="30">
        <f t="shared" si="4"/>
        <v>132.5</v>
      </c>
      <c r="O72" s="28">
        <v>240</v>
      </c>
      <c r="P72" s="28">
        <f t="shared" si="2"/>
        <v>30</v>
      </c>
      <c r="Q72" s="28">
        <v>2</v>
      </c>
      <c r="R72" s="28">
        <f t="shared" si="6"/>
        <v>58188</v>
      </c>
    </row>
    <row r="73" spans="1:18" s="29" customFormat="1">
      <c r="A73" s="27">
        <v>42716</v>
      </c>
      <c r="B73" s="28">
        <v>13</v>
      </c>
      <c r="C73" s="29" t="s">
        <v>9</v>
      </c>
      <c r="F73" s="28">
        <v>74</v>
      </c>
      <c r="G73" s="29" t="s">
        <v>10</v>
      </c>
      <c r="H73" s="28">
        <v>3</v>
      </c>
      <c r="I73" s="28">
        <v>3</v>
      </c>
      <c r="J73" s="28">
        <v>16</v>
      </c>
      <c r="K73" s="28">
        <v>2119</v>
      </c>
      <c r="L73" s="28"/>
      <c r="M73" s="28"/>
      <c r="N73" s="30">
        <f t="shared" si="4"/>
        <v>132.4375</v>
      </c>
      <c r="O73" s="28">
        <v>394</v>
      </c>
      <c r="P73" s="28">
        <f t="shared" si="2"/>
        <v>30</v>
      </c>
      <c r="Q73" s="28">
        <v>2</v>
      </c>
      <c r="R73" s="28">
        <f t="shared" si="6"/>
        <v>58188</v>
      </c>
    </row>
    <row r="74" spans="1:18" s="29" customFormat="1">
      <c r="A74" s="27">
        <v>42716</v>
      </c>
      <c r="B74" s="28">
        <v>14</v>
      </c>
      <c r="C74" s="29" t="s">
        <v>35</v>
      </c>
      <c r="F74" s="28">
        <v>69</v>
      </c>
      <c r="G74" s="29" t="s">
        <v>56</v>
      </c>
      <c r="H74" s="28">
        <v>3</v>
      </c>
      <c r="I74" s="28">
        <v>3</v>
      </c>
      <c r="J74" s="28">
        <v>16</v>
      </c>
      <c r="K74" s="28">
        <v>2118</v>
      </c>
      <c r="L74" s="28"/>
      <c r="M74" s="28"/>
      <c r="N74" s="30">
        <f t="shared" si="4"/>
        <v>132.375</v>
      </c>
      <c r="O74" s="28">
        <v>38</v>
      </c>
      <c r="P74" s="28">
        <f t="shared" si="2"/>
        <v>30</v>
      </c>
      <c r="Q74" s="28">
        <v>2</v>
      </c>
      <c r="R74" s="28">
        <f t="shared" si="6"/>
        <v>58188</v>
      </c>
    </row>
    <row r="75" spans="1:18" s="29" customFormat="1">
      <c r="A75" s="27">
        <v>42716</v>
      </c>
      <c r="B75" s="28">
        <v>15</v>
      </c>
      <c r="C75" s="29" t="s">
        <v>42</v>
      </c>
      <c r="F75" s="28">
        <v>57</v>
      </c>
      <c r="G75" s="29" t="s">
        <v>56</v>
      </c>
      <c r="H75" s="28">
        <v>3</v>
      </c>
      <c r="I75" s="28">
        <v>3</v>
      </c>
      <c r="J75" s="28">
        <v>15</v>
      </c>
      <c r="K75" s="28">
        <v>2116</v>
      </c>
      <c r="L75" s="28"/>
      <c r="M75" s="28"/>
      <c r="N75" s="30">
        <f>K75/J75</f>
        <v>141.06666666666666</v>
      </c>
      <c r="O75" s="28">
        <v>221</v>
      </c>
      <c r="P75" s="28">
        <f t="shared" si="2"/>
        <v>30</v>
      </c>
      <c r="Q75" s="28">
        <v>2</v>
      </c>
      <c r="R75" s="28">
        <f t="shared" si="6"/>
        <v>58188</v>
      </c>
    </row>
    <row r="76" spans="1:18" s="29" customFormat="1">
      <c r="A76" s="27">
        <v>42716</v>
      </c>
      <c r="B76" s="28">
        <v>16</v>
      </c>
      <c r="C76" s="29" t="s">
        <v>43</v>
      </c>
      <c r="F76" s="28">
        <v>80</v>
      </c>
      <c r="G76" s="29" t="s">
        <v>55</v>
      </c>
      <c r="H76" s="28">
        <v>3</v>
      </c>
      <c r="I76" s="28">
        <v>3</v>
      </c>
      <c r="J76" s="28">
        <v>16</v>
      </c>
      <c r="K76" s="28">
        <v>2114</v>
      </c>
      <c r="L76" s="28"/>
      <c r="M76" s="28"/>
      <c r="N76" s="30">
        <f>K76/J76</f>
        <v>132.125</v>
      </c>
      <c r="O76" s="28">
        <v>248</v>
      </c>
      <c r="P76" s="28">
        <f t="shared" si="2"/>
        <v>30</v>
      </c>
      <c r="Q76" s="28">
        <v>2</v>
      </c>
      <c r="R76" s="28">
        <f t="shared" si="6"/>
        <v>58188</v>
      </c>
    </row>
    <row r="77" spans="1:18" s="29" customFormat="1">
      <c r="A77" s="27">
        <v>42716</v>
      </c>
      <c r="B77" s="28">
        <v>17</v>
      </c>
      <c r="C77" s="29" t="s">
        <v>39</v>
      </c>
      <c r="F77" s="28">
        <v>62</v>
      </c>
      <c r="G77" s="29" t="s">
        <v>58</v>
      </c>
      <c r="H77" s="28">
        <v>3</v>
      </c>
      <c r="I77" s="28">
        <v>3</v>
      </c>
      <c r="J77" s="28">
        <v>15</v>
      </c>
      <c r="K77" s="28">
        <v>2106</v>
      </c>
      <c r="L77" s="28"/>
      <c r="M77" s="28"/>
      <c r="N77" s="30">
        <f>K77/J77</f>
        <v>140.4</v>
      </c>
      <c r="O77" s="28">
        <v>28</v>
      </c>
      <c r="P77" s="28">
        <f t="shared" si="2"/>
        <v>30</v>
      </c>
      <c r="Q77" s="28">
        <v>2</v>
      </c>
      <c r="R77" s="28">
        <f t="shared" si="6"/>
        <v>58188</v>
      </c>
    </row>
    <row r="78" spans="1:18" s="29" customFormat="1">
      <c r="A78" s="27">
        <v>42716</v>
      </c>
      <c r="B78" s="28">
        <v>18</v>
      </c>
      <c r="C78" s="29" t="s">
        <v>41</v>
      </c>
      <c r="F78" s="28">
        <v>70</v>
      </c>
      <c r="G78" s="29" t="s">
        <v>56</v>
      </c>
      <c r="H78" s="28">
        <v>3</v>
      </c>
      <c r="I78" s="28">
        <v>3</v>
      </c>
      <c r="J78" s="28">
        <v>16</v>
      </c>
      <c r="K78" s="28">
        <v>2101</v>
      </c>
      <c r="L78" s="28"/>
      <c r="M78" s="28"/>
      <c r="N78" s="30">
        <f t="shared" si="4"/>
        <v>131.3125</v>
      </c>
      <c r="O78" s="28">
        <v>197</v>
      </c>
      <c r="P78" s="28">
        <f t="shared" si="2"/>
        <v>30</v>
      </c>
      <c r="Q78" s="28">
        <v>2</v>
      </c>
      <c r="R78" s="28">
        <f t="shared" si="6"/>
        <v>58188</v>
      </c>
    </row>
    <row r="79" spans="1:18" s="29" customFormat="1">
      <c r="A79" s="27">
        <v>42716</v>
      </c>
      <c r="B79" s="28">
        <v>19</v>
      </c>
      <c r="C79" s="31" t="s">
        <v>295</v>
      </c>
      <c r="D79" s="31"/>
      <c r="E79" s="31"/>
      <c r="F79" s="28">
        <v>64</v>
      </c>
      <c r="G79" s="29" t="s">
        <v>55</v>
      </c>
      <c r="H79" s="28">
        <v>3</v>
      </c>
      <c r="I79" s="28">
        <v>3</v>
      </c>
      <c r="J79" s="28">
        <v>15</v>
      </c>
      <c r="K79" s="28">
        <v>2022</v>
      </c>
      <c r="L79" s="28"/>
      <c r="M79" s="28"/>
      <c r="N79" s="30">
        <f t="shared" ref="N79" si="7">K79/J79</f>
        <v>134.80000000000001</v>
      </c>
      <c r="O79" s="28">
        <v>494</v>
      </c>
      <c r="P79" s="28">
        <f t="shared" si="2"/>
        <v>30</v>
      </c>
      <c r="Q79" s="28">
        <v>2</v>
      </c>
      <c r="R79" s="28">
        <f t="shared" si="6"/>
        <v>58188</v>
      </c>
    </row>
    <row r="80" spans="1:18" s="29" customFormat="1">
      <c r="A80" s="27">
        <v>42716</v>
      </c>
      <c r="B80" s="28">
        <v>20</v>
      </c>
      <c r="C80" s="29" t="s">
        <v>49</v>
      </c>
      <c r="F80" s="28">
        <v>67</v>
      </c>
      <c r="G80" s="29" t="s">
        <v>58</v>
      </c>
      <c r="H80" s="28">
        <v>3</v>
      </c>
      <c r="I80" s="28">
        <v>3</v>
      </c>
      <c r="J80" s="28">
        <v>15</v>
      </c>
      <c r="K80" s="28">
        <v>1990</v>
      </c>
      <c r="L80" s="28"/>
      <c r="M80" s="28"/>
      <c r="N80" s="30">
        <f t="shared" ref="N80:N87" si="8">K80/J80</f>
        <v>132.66666666666666</v>
      </c>
      <c r="O80" s="28">
        <v>79</v>
      </c>
      <c r="P80" s="28">
        <f t="shared" si="2"/>
        <v>30</v>
      </c>
      <c r="Q80" s="28">
        <v>2</v>
      </c>
      <c r="R80" s="28">
        <f t="shared" si="6"/>
        <v>58188</v>
      </c>
    </row>
    <row r="81" spans="1:20" s="29" customFormat="1">
      <c r="A81" s="27">
        <v>42716</v>
      </c>
      <c r="B81" s="28">
        <v>21</v>
      </c>
      <c r="C81" s="29" t="s">
        <v>50</v>
      </c>
      <c r="F81" s="28">
        <v>61</v>
      </c>
      <c r="G81" s="29" t="s">
        <v>58</v>
      </c>
      <c r="H81" s="28">
        <v>3</v>
      </c>
      <c r="I81" s="28">
        <v>3</v>
      </c>
      <c r="J81" s="28">
        <v>15</v>
      </c>
      <c r="K81" s="28">
        <v>1987</v>
      </c>
      <c r="L81" s="28"/>
      <c r="M81" s="28"/>
      <c r="N81" s="30">
        <f t="shared" si="8"/>
        <v>132.46666666666667</v>
      </c>
      <c r="O81" s="28">
        <v>18</v>
      </c>
      <c r="P81" s="28">
        <f t="shared" si="2"/>
        <v>30</v>
      </c>
      <c r="Q81" s="28">
        <v>2</v>
      </c>
      <c r="R81" s="28">
        <f t="shared" si="6"/>
        <v>58188</v>
      </c>
    </row>
    <row r="82" spans="1:20" s="29" customFormat="1" ht="15.75">
      <c r="A82" s="27">
        <v>42716</v>
      </c>
      <c r="B82" s="28">
        <v>22</v>
      </c>
      <c r="C82" s="63" t="s">
        <v>296</v>
      </c>
      <c r="D82" s="63"/>
      <c r="E82" s="63"/>
      <c r="F82" s="64">
        <v>61</v>
      </c>
      <c r="G82" s="65" t="s">
        <v>58</v>
      </c>
      <c r="H82" s="28">
        <v>3</v>
      </c>
      <c r="I82" s="28">
        <v>1</v>
      </c>
      <c r="J82" s="28">
        <v>15</v>
      </c>
      <c r="K82" s="28">
        <v>1980</v>
      </c>
      <c r="L82" s="28"/>
      <c r="M82" s="28"/>
      <c r="N82" s="30">
        <f t="shared" si="8"/>
        <v>132</v>
      </c>
      <c r="O82" s="28">
        <v>122</v>
      </c>
      <c r="P82" s="28">
        <f t="shared" si="2"/>
        <v>30</v>
      </c>
      <c r="Q82" s="28">
        <v>2</v>
      </c>
      <c r="R82" s="28">
        <f t="shared" si="6"/>
        <v>58188</v>
      </c>
    </row>
    <row r="83" spans="1:20" s="29" customFormat="1" ht="15.75">
      <c r="A83" s="27">
        <v>42716</v>
      </c>
      <c r="B83" s="28">
        <v>23</v>
      </c>
      <c r="C83" s="63" t="s">
        <v>297</v>
      </c>
      <c r="D83" s="63"/>
      <c r="E83" s="63"/>
      <c r="F83" s="64">
        <v>61</v>
      </c>
      <c r="G83" s="65" t="s">
        <v>58</v>
      </c>
      <c r="H83" s="28">
        <v>3</v>
      </c>
      <c r="I83" s="28">
        <v>1</v>
      </c>
      <c r="J83" s="28">
        <v>15</v>
      </c>
      <c r="K83" s="28">
        <v>1975</v>
      </c>
      <c r="L83" s="28"/>
      <c r="M83" s="28"/>
      <c r="N83" s="30">
        <f t="shared" si="8"/>
        <v>131.66666666666666</v>
      </c>
      <c r="O83" s="28">
        <v>3</v>
      </c>
      <c r="P83" s="28">
        <f t="shared" si="2"/>
        <v>30</v>
      </c>
      <c r="Q83" s="28">
        <v>2</v>
      </c>
      <c r="R83" s="28">
        <f t="shared" si="6"/>
        <v>58188</v>
      </c>
    </row>
    <row r="84" spans="1:20" s="29" customFormat="1">
      <c r="A84" s="27">
        <v>42716</v>
      </c>
      <c r="B84" s="28">
        <v>24</v>
      </c>
      <c r="C84" s="29" t="s">
        <v>293</v>
      </c>
      <c r="F84" s="28">
        <v>61</v>
      </c>
      <c r="G84" s="29" t="s">
        <v>294</v>
      </c>
      <c r="H84" s="28">
        <v>3</v>
      </c>
      <c r="I84" s="28">
        <v>3</v>
      </c>
      <c r="J84" s="28">
        <v>15</v>
      </c>
      <c r="K84" s="28">
        <v>1942</v>
      </c>
      <c r="L84" s="28"/>
      <c r="M84" s="28"/>
      <c r="N84" s="30">
        <f t="shared" si="8"/>
        <v>129.46666666666667</v>
      </c>
      <c r="O84" s="28">
        <v>148</v>
      </c>
      <c r="P84" s="28">
        <f t="shared" si="2"/>
        <v>30</v>
      </c>
      <c r="Q84" s="28">
        <v>2</v>
      </c>
      <c r="R84" s="28">
        <f t="shared" si="6"/>
        <v>58188</v>
      </c>
    </row>
    <row r="85" spans="1:20" s="29" customFormat="1">
      <c r="A85" s="27">
        <v>42716</v>
      </c>
      <c r="B85" s="28">
        <v>25</v>
      </c>
      <c r="C85" s="29" t="s">
        <v>48</v>
      </c>
      <c r="F85" s="28">
        <v>65</v>
      </c>
      <c r="G85" s="29" t="s">
        <v>58</v>
      </c>
      <c r="H85" s="28">
        <v>3</v>
      </c>
      <c r="I85" s="28">
        <v>3</v>
      </c>
      <c r="J85" s="28">
        <v>14</v>
      </c>
      <c r="K85" s="28">
        <v>1846</v>
      </c>
      <c r="L85" s="28"/>
      <c r="M85" s="28"/>
      <c r="N85" s="30">
        <f t="shared" si="8"/>
        <v>131.85714285714286</v>
      </c>
      <c r="O85" s="28">
        <v>126</v>
      </c>
      <c r="P85" s="28">
        <f t="shared" si="2"/>
        <v>30</v>
      </c>
      <c r="Q85" s="28">
        <v>2</v>
      </c>
      <c r="R85" s="28">
        <f t="shared" si="6"/>
        <v>58188</v>
      </c>
    </row>
    <row r="86" spans="1:20" s="29" customFormat="1">
      <c r="A86" s="27">
        <v>42716</v>
      </c>
      <c r="B86" s="28">
        <v>26</v>
      </c>
      <c r="C86" s="29" t="s">
        <v>53</v>
      </c>
      <c r="F86" s="28">
        <v>62</v>
      </c>
      <c r="G86" s="29" t="s">
        <v>58</v>
      </c>
      <c r="H86" s="28">
        <v>3</v>
      </c>
      <c r="I86" s="28">
        <v>3</v>
      </c>
      <c r="J86" s="28">
        <v>14</v>
      </c>
      <c r="K86" s="28">
        <v>1827</v>
      </c>
      <c r="L86" s="28"/>
      <c r="M86" s="28"/>
      <c r="N86" s="30">
        <f t="shared" si="8"/>
        <v>130.5</v>
      </c>
      <c r="O86" s="28">
        <v>63</v>
      </c>
      <c r="P86" s="28">
        <f t="shared" si="2"/>
        <v>30</v>
      </c>
      <c r="Q86" s="28">
        <v>2</v>
      </c>
      <c r="R86" s="28">
        <f t="shared" si="6"/>
        <v>58188</v>
      </c>
    </row>
    <row r="87" spans="1:20" s="29" customFormat="1" ht="15.75">
      <c r="A87" s="27">
        <v>42716</v>
      </c>
      <c r="B87" s="28">
        <v>27</v>
      </c>
      <c r="C87" s="66" t="s">
        <v>51</v>
      </c>
      <c r="D87" s="66"/>
      <c r="E87" s="66"/>
      <c r="F87" s="67">
        <v>60</v>
      </c>
      <c r="G87" s="68" t="s">
        <v>58</v>
      </c>
      <c r="H87" s="28">
        <v>3</v>
      </c>
      <c r="I87" s="28">
        <v>3</v>
      </c>
      <c r="J87" s="28">
        <v>13</v>
      </c>
      <c r="K87" s="28">
        <v>1686</v>
      </c>
      <c r="L87" s="28"/>
      <c r="M87" s="28"/>
      <c r="N87" s="30">
        <f t="shared" si="8"/>
        <v>129.69230769230768</v>
      </c>
      <c r="O87" s="28">
        <v>30</v>
      </c>
      <c r="P87" s="28">
        <f t="shared" si="2"/>
        <v>30</v>
      </c>
      <c r="Q87" s="28">
        <v>2</v>
      </c>
      <c r="R87" s="28">
        <f t="shared" si="6"/>
        <v>58188</v>
      </c>
    </row>
    <row r="88" spans="1:20" s="29" customFormat="1" ht="15.75">
      <c r="A88" s="27">
        <v>42716</v>
      </c>
      <c r="B88" s="28">
        <v>28</v>
      </c>
      <c r="C88" s="66" t="s">
        <v>47</v>
      </c>
      <c r="D88" s="66"/>
      <c r="E88" s="66"/>
      <c r="F88" s="67">
        <v>61</v>
      </c>
      <c r="G88" s="68" t="s">
        <v>58</v>
      </c>
      <c r="H88" s="28">
        <v>3</v>
      </c>
      <c r="I88" s="28">
        <v>3</v>
      </c>
      <c r="J88" s="28">
        <v>12</v>
      </c>
      <c r="K88" s="28">
        <v>1533</v>
      </c>
      <c r="L88" s="28"/>
      <c r="M88" s="28"/>
      <c r="N88" s="30">
        <f t="shared" si="4"/>
        <v>127.75</v>
      </c>
      <c r="O88" s="28">
        <v>35</v>
      </c>
      <c r="P88" s="28">
        <f t="shared" si="2"/>
        <v>30</v>
      </c>
      <c r="Q88" s="28">
        <v>2</v>
      </c>
      <c r="R88" s="28">
        <f t="shared" si="6"/>
        <v>58188</v>
      </c>
    </row>
    <row r="89" spans="1:20" s="29" customFormat="1" ht="15.75">
      <c r="A89" s="27">
        <v>42716</v>
      </c>
      <c r="B89" s="28">
        <v>29</v>
      </c>
      <c r="C89" s="66" t="s">
        <v>44</v>
      </c>
      <c r="D89" s="66"/>
      <c r="E89" s="66"/>
      <c r="F89" s="67">
        <v>56</v>
      </c>
      <c r="G89" s="68" t="s">
        <v>58</v>
      </c>
      <c r="H89" s="28">
        <v>3</v>
      </c>
      <c r="I89" s="28">
        <v>3</v>
      </c>
      <c r="J89" s="28">
        <v>5</v>
      </c>
      <c r="K89" s="69">
        <v>653</v>
      </c>
      <c r="L89" s="69"/>
      <c r="M89" s="69"/>
      <c r="N89" s="30">
        <f>K89/J89</f>
        <v>130.6</v>
      </c>
      <c r="O89" s="28">
        <v>0</v>
      </c>
      <c r="P89" s="28">
        <f t="shared" si="2"/>
        <v>30</v>
      </c>
      <c r="Q89" s="28">
        <v>2</v>
      </c>
      <c r="R89" s="28">
        <f t="shared" si="6"/>
        <v>58188</v>
      </c>
    </row>
    <row r="90" spans="1:20" s="29" customFormat="1" ht="16.149999999999999" thickBot="1">
      <c r="A90" s="127">
        <v>42716</v>
      </c>
      <c r="B90" s="128">
        <v>30</v>
      </c>
      <c r="C90" s="129" t="s">
        <v>279</v>
      </c>
      <c r="D90" s="129"/>
      <c r="E90" s="129"/>
      <c r="F90" s="130">
        <v>77</v>
      </c>
      <c r="G90" s="131" t="s">
        <v>56</v>
      </c>
      <c r="H90" s="128">
        <v>3</v>
      </c>
      <c r="I90" s="128">
        <v>3</v>
      </c>
      <c r="J90" s="128">
        <v>2</v>
      </c>
      <c r="K90" s="142">
        <v>280</v>
      </c>
      <c r="L90" s="142"/>
      <c r="M90" s="142"/>
      <c r="N90" s="132">
        <f>K90/J90</f>
        <v>140</v>
      </c>
      <c r="O90" s="128">
        <v>0</v>
      </c>
      <c r="P90" s="128">
        <f t="shared" si="2"/>
        <v>30</v>
      </c>
      <c r="Q90" s="128">
        <v>2</v>
      </c>
      <c r="R90" s="128">
        <f t="shared" si="6"/>
        <v>58188</v>
      </c>
      <c r="S90" s="133"/>
    </row>
    <row r="91" spans="1:20" s="49" customFormat="1" ht="15.4" thickTop="1">
      <c r="A91" s="47">
        <v>42723</v>
      </c>
      <c r="B91" s="48">
        <v>1</v>
      </c>
      <c r="C91" s="49" t="s">
        <v>27</v>
      </c>
      <c r="F91" s="48">
        <v>125</v>
      </c>
      <c r="G91" s="49" t="s">
        <v>55</v>
      </c>
      <c r="H91" s="48">
        <v>4</v>
      </c>
      <c r="I91" s="48">
        <v>4</v>
      </c>
      <c r="J91" s="48">
        <v>16</v>
      </c>
      <c r="K91" s="48">
        <v>2160</v>
      </c>
      <c r="L91" s="48"/>
      <c r="M91" s="48"/>
      <c r="N91" s="50">
        <f t="shared" ref="N91:N95" si="9">K91/J91</f>
        <v>135</v>
      </c>
      <c r="O91" s="48">
        <v>618</v>
      </c>
      <c r="P91" s="48">
        <v>29</v>
      </c>
      <c r="Q91" s="48">
        <v>1</v>
      </c>
      <c r="R91" s="48">
        <f>SUM(K91:K119)</f>
        <v>60142</v>
      </c>
    </row>
    <row r="92" spans="1:20" s="49" customFormat="1">
      <c r="A92" s="47">
        <v>42723</v>
      </c>
      <c r="B92" s="48">
        <v>2</v>
      </c>
      <c r="C92" s="49" t="s">
        <v>28</v>
      </c>
      <c r="F92" s="48">
        <v>91</v>
      </c>
      <c r="G92" s="49" t="s">
        <v>55</v>
      </c>
      <c r="H92" s="48">
        <v>4</v>
      </c>
      <c r="I92" s="48">
        <v>4</v>
      </c>
      <c r="J92" s="48">
        <v>16</v>
      </c>
      <c r="K92" s="48">
        <v>2160</v>
      </c>
      <c r="L92" s="48"/>
      <c r="M92" s="48"/>
      <c r="N92" s="50">
        <f t="shared" si="9"/>
        <v>135</v>
      </c>
      <c r="O92" s="48">
        <v>245</v>
      </c>
      <c r="P92" s="48">
        <f>P91</f>
        <v>29</v>
      </c>
      <c r="Q92" s="48">
        <v>1</v>
      </c>
      <c r="R92" s="48">
        <f>R91</f>
        <v>60142</v>
      </c>
    </row>
    <row r="93" spans="1:20" s="49" customFormat="1">
      <c r="A93" s="47">
        <v>42723</v>
      </c>
      <c r="B93" s="48">
        <v>3</v>
      </c>
      <c r="C93" s="51" t="s">
        <v>29</v>
      </c>
      <c r="D93" s="51"/>
      <c r="E93" s="51"/>
      <c r="F93" s="48">
        <v>89</v>
      </c>
      <c r="G93" s="49" t="s">
        <v>55</v>
      </c>
      <c r="H93" s="48">
        <v>4</v>
      </c>
      <c r="I93" s="48">
        <v>4</v>
      </c>
      <c r="J93" s="48">
        <v>16</v>
      </c>
      <c r="K93" s="48">
        <v>2160</v>
      </c>
      <c r="L93" s="48"/>
      <c r="M93" s="48"/>
      <c r="N93" s="50">
        <f t="shared" si="9"/>
        <v>135</v>
      </c>
      <c r="O93" s="48">
        <v>144</v>
      </c>
      <c r="P93" s="48">
        <f t="shared" ref="P93:P119" si="10">P92</f>
        <v>29</v>
      </c>
      <c r="Q93" s="48">
        <v>1</v>
      </c>
      <c r="R93" s="48">
        <f t="shared" ref="R93:R119" si="11">R92</f>
        <v>60142</v>
      </c>
      <c r="S93" s="52"/>
      <c r="T93" s="52"/>
    </row>
    <row r="94" spans="1:20" s="49" customFormat="1">
      <c r="A94" s="47">
        <v>42723</v>
      </c>
      <c r="B94" s="48">
        <v>4</v>
      </c>
      <c r="C94" s="51" t="s">
        <v>34</v>
      </c>
      <c r="D94" s="51"/>
      <c r="E94" s="51"/>
      <c r="F94" s="48">
        <v>70</v>
      </c>
      <c r="G94" s="49" t="s">
        <v>55</v>
      </c>
      <c r="H94" s="48">
        <v>4</v>
      </c>
      <c r="I94" s="48">
        <v>4</v>
      </c>
      <c r="J94" s="48">
        <v>16</v>
      </c>
      <c r="K94" s="48">
        <v>2160</v>
      </c>
      <c r="L94" s="48"/>
      <c r="M94" s="48"/>
      <c r="N94" s="50">
        <f>K94/J94</f>
        <v>135</v>
      </c>
      <c r="O94" s="48">
        <v>885</v>
      </c>
      <c r="P94" s="48">
        <f t="shared" si="10"/>
        <v>29</v>
      </c>
      <c r="Q94" s="48">
        <v>1</v>
      </c>
      <c r="R94" s="48">
        <f t="shared" si="11"/>
        <v>60142</v>
      </c>
    </row>
    <row r="95" spans="1:20" s="49" customFormat="1">
      <c r="A95" s="47">
        <v>42723</v>
      </c>
      <c r="B95" s="48">
        <v>5</v>
      </c>
      <c r="C95" s="49" t="s">
        <v>30</v>
      </c>
      <c r="F95" s="48">
        <v>69</v>
      </c>
      <c r="G95" s="49" t="s">
        <v>55</v>
      </c>
      <c r="H95" s="48">
        <v>4</v>
      </c>
      <c r="I95" s="48">
        <v>4</v>
      </c>
      <c r="J95" s="48">
        <v>16</v>
      </c>
      <c r="K95" s="48">
        <v>2160</v>
      </c>
      <c r="L95" s="48"/>
      <c r="M95" s="48"/>
      <c r="N95" s="50">
        <f t="shared" si="9"/>
        <v>135</v>
      </c>
      <c r="O95" s="48">
        <v>885</v>
      </c>
      <c r="P95" s="48">
        <f t="shared" si="10"/>
        <v>29</v>
      </c>
      <c r="Q95" s="48">
        <v>1</v>
      </c>
      <c r="R95" s="48">
        <f t="shared" si="11"/>
        <v>60142</v>
      </c>
    </row>
    <row r="96" spans="1:20" s="49" customFormat="1">
      <c r="A96" s="47">
        <v>42723</v>
      </c>
      <c r="B96" s="48">
        <v>6</v>
      </c>
      <c r="C96" s="49" t="s">
        <v>31</v>
      </c>
      <c r="F96" s="48">
        <v>54</v>
      </c>
      <c r="G96" s="49" t="s">
        <v>55</v>
      </c>
      <c r="H96" s="48">
        <v>4</v>
      </c>
      <c r="I96" s="48">
        <v>4</v>
      </c>
      <c r="J96" s="48">
        <v>16</v>
      </c>
      <c r="K96" s="48">
        <v>2160</v>
      </c>
      <c r="L96" s="48"/>
      <c r="M96" s="48"/>
      <c r="N96" s="50">
        <f t="shared" ref="N96:N102" si="12">K96/J96</f>
        <v>135</v>
      </c>
      <c r="O96" s="48">
        <v>383</v>
      </c>
      <c r="P96" s="48">
        <f t="shared" si="10"/>
        <v>29</v>
      </c>
      <c r="Q96" s="48">
        <v>1</v>
      </c>
      <c r="R96" s="48">
        <f t="shared" si="11"/>
        <v>60142</v>
      </c>
    </row>
    <row r="97" spans="1:18" s="49" customFormat="1">
      <c r="A97" s="47">
        <v>42723</v>
      </c>
      <c r="B97" s="48">
        <v>7</v>
      </c>
      <c r="C97" s="49" t="s">
        <v>37</v>
      </c>
      <c r="F97" s="48">
        <v>68</v>
      </c>
      <c r="G97" s="49" t="s">
        <v>55</v>
      </c>
      <c r="H97" s="48">
        <v>4</v>
      </c>
      <c r="I97" s="48">
        <v>4</v>
      </c>
      <c r="J97" s="48">
        <v>16</v>
      </c>
      <c r="K97" s="48">
        <v>2158</v>
      </c>
      <c r="L97" s="48"/>
      <c r="M97" s="48"/>
      <c r="N97" s="50">
        <f t="shared" si="12"/>
        <v>134.875</v>
      </c>
      <c r="O97" s="48">
        <v>30</v>
      </c>
      <c r="P97" s="48">
        <f t="shared" si="10"/>
        <v>29</v>
      </c>
      <c r="Q97" s="48">
        <v>1</v>
      </c>
      <c r="R97" s="48">
        <f t="shared" si="11"/>
        <v>60142</v>
      </c>
    </row>
    <row r="98" spans="1:18" s="49" customFormat="1">
      <c r="A98" s="47">
        <v>42723</v>
      </c>
      <c r="B98" s="48">
        <v>8</v>
      </c>
      <c r="C98" s="49" t="s">
        <v>9</v>
      </c>
      <c r="F98" s="48">
        <v>77</v>
      </c>
      <c r="G98" s="49" t="s">
        <v>10</v>
      </c>
      <c r="H98" s="48">
        <v>4</v>
      </c>
      <c r="I98" s="48">
        <v>4</v>
      </c>
      <c r="J98" s="48">
        <v>16</v>
      </c>
      <c r="K98" s="48">
        <v>2138</v>
      </c>
      <c r="L98" s="48"/>
      <c r="M98" s="48"/>
      <c r="N98" s="50">
        <f t="shared" si="12"/>
        <v>133.625</v>
      </c>
      <c r="O98" s="48">
        <v>395</v>
      </c>
      <c r="P98" s="48">
        <f t="shared" si="10"/>
        <v>29</v>
      </c>
      <c r="Q98" s="48">
        <v>1</v>
      </c>
      <c r="R98" s="48">
        <f t="shared" si="11"/>
        <v>60142</v>
      </c>
    </row>
    <row r="99" spans="1:18" s="49" customFormat="1">
      <c r="A99" s="47">
        <v>42723</v>
      </c>
      <c r="B99" s="48">
        <v>9</v>
      </c>
      <c r="C99" s="49" t="s">
        <v>334</v>
      </c>
      <c r="F99" s="48">
        <v>80</v>
      </c>
      <c r="G99" s="49" t="s">
        <v>335</v>
      </c>
      <c r="H99" s="48">
        <v>4</v>
      </c>
      <c r="I99" s="48">
        <v>2</v>
      </c>
      <c r="J99" s="48">
        <v>16</v>
      </c>
      <c r="K99" s="48">
        <v>2135</v>
      </c>
      <c r="L99" s="48"/>
      <c r="M99" s="48"/>
      <c r="N99" s="50">
        <f t="shared" si="12"/>
        <v>133.4375</v>
      </c>
      <c r="O99" s="48">
        <v>888</v>
      </c>
      <c r="P99" s="48">
        <f t="shared" si="10"/>
        <v>29</v>
      </c>
      <c r="Q99" s="48">
        <v>1</v>
      </c>
      <c r="R99" s="48">
        <f t="shared" si="11"/>
        <v>60142</v>
      </c>
    </row>
    <row r="100" spans="1:18" s="49" customFormat="1">
      <c r="A100" s="47">
        <v>42723</v>
      </c>
      <c r="B100" s="48">
        <v>10</v>
      </c>
      <c r="C100" s="49" t="s">
        <v>43</v>
      </c>
      <c r="F100" s="48">
        <v>82</v>
      </c>
      <c r="G100" s="49" t="s">
        <v>55</v>
      </c>
      <c r="H100" s="48">
        <v>4</v>
      </c>
      <c r="I100" s="48">
        <v>4</v>
      </c>
      <c r="J100" s="48">
        <v>16</v>
      </c>
      <c r="K100" s="48">
        <v>2127</v>
      </c>
      <c r="L100" s="48"/>
      <c r="M100" s="48"/>
      <c r="N100" s="50">
        <f t="shared" si="12"/>
        <v>132.9375</v>
      </c>
      <c r="O100" s="48">
        <v>286</v>
      </c>
      <c r="P100" s="48">
        <f t="shared" si="10"/>
        <v>29</v>
      </c>
      <c r="Q100" s="48">
        <v>1</v>
      </c>
      <c r="R100" s="48">
        <f t="shared" si="11"/>
        <v>60142</v>
      </c>
    </row>
    <row r="101" spans="1:18" s="49" customFormat="1">
      <c r="A101" s="47">
        <v>42723</v>
      </c>
      <c r="B101" s="48">
        <v>11</v>
      </c>
      <c r="C101" s="49" t="s">
        <v>46</v>
      </c>
      <c r="F101" s="48">
        <v>62</v>
      </c>
      <c r="G101" s="49" t="s">
        <v>58</v>
      </c>
      <c r="H101" s="48">
        <v>4</v>
      </c>
      <c r="I101" s="48">
        <v>4</v>
      </c>
      <c r="J101" s="48">
        <v>16</v>
      </c>
      <c r="K101" s="48">
        <v>2124</v>
      </c>
      <c r="L101" s="48"/>
      <c r="M101" s="48"/>
      <c r="N101" s="50">
        <f t="shared" si="12"/>
        <v>132.75</v>
      </c>
      <c r="O101" s="48">
        <v>51</v>
      </c>
      <c r="P101" s="48">
        <f t="shared" si="10"/>
        <v>29</v>
      </c>
      <c r="Q101" s="48">
        <v>1</v>
      </c>
      <c r="R101" s="48">
        <f t="shared" si="11"/>
        <v>60142</v>
      </c>
    </row>
    <row r="102" spans="1:18" s="49" customFormat="1">
      <c r="A102" s="47">
        <v>42723</v>
      </c>
      <c r="B102" s="48">
        <v>12</v>
      </c>
      <c r="C102" s="49" t="s">
        <v>33</v>
      </c>
      <c r="F102" s="48">
        <v>72</v>
      </c>
      <c r="G102" s="49" t="s">
        <v>55</v>
      </c>
      <c r="H102" s="48">
        <v>4</v>
      </c>
      <c r="I102" s="48">
        <v>4</v>
      </c>
      <c r="J102" s="48">
        <v>16</v>
      </c>
      <c r="K102" s="48">
        <v>2122</v>
      </c>
      <c r="L102" s="48"/>
      <c r="M102" s="48"/>
      <c r="N102" s="50">
        <f t="shared" si="12"/>
        <v>132.625</v>
      </c>
      <c r="O102" s="48">
        <v>329</v>
      </c>
      <c r="P102" s="48">
        <f t="shared" si="10"/>
        <v>29</v>
      </c>
      <c r="Q102" s="48">
        <v>1</v>
      </c>
      <c r="R102" s="48">
        <f t="shared" si="11"/>
        <v>60142</v>
      </c>
    </row>
    <row r="103" spans="1:18" s="49" customFormat="1">
      <c r="A103" s="47">
        <v>42723</v>
      </c>
      <c r="B103" s="48">
        <v>13</v>
      </c>
      <c r="C103" s="49" t="s">
        <v>45</v>
      </c>
      <c r="F103" s="48">
        <v>58</v>
      </c>
      <c r="G103" s="49" t="s">
        <v>56</v>
      </c>
      <c r="H103" s="48">
        <v>4</v>
      </c>
      <c r="I103" s="48">
        <v>4</v>
      </c>
      <c r="J103" s="48">
        <v>16</v>
      </c>
      <c r="K103" s="48">
        <v>2121</v>
      </c>
      <c r="L103" s="48"/>
      <c r="M103" s="48"/>
      <c r="N103" s="50">
        <f t="shared" ref="N103" si="13">K103/J103</f>
        <v>132.5625</v>
      </c>
      <c r="O103" s="48">
        <v>138</v>
      </c>
      <c r="P103" s="48">
        <f t="shared" si="10"/>
        <v>29</v>
      </c>
      <c r="Q103" s="48">
        <v>1</v>
      </c>
      <c r="R103" s="48">
        <f t="shared" si="11"/>
        <v>60142</v>
      </c>
    </row>
    <row r="104" spans="1:18" s="49" customFormat="1">
      <c r="A104" s="47">
        <v>42723</v>
      </c>
      <c r="B104" s="48">
        <v>14</v>
      </c>
      <c r="C104" s="49" t="s">
        <v>48</v>
      </c>
      <c r="F104" s="48">
        <v>66</v>
      </c>
      <c r="G104" s="49" t="s">
        <v>56</v>
      </c>
      <c r="H104" s="48">
        <v>4</v>
      </c>
      <c r="I104" s="48">
        <v>4</v>
      </c>
      <c r="J104" s="48">
        <v>16</v>
      </c>
      <c r="K104" s="48">
        <v>2117</v>
      </c>
      <c r="L104" s="48"/>
      <c r="M104" s="48"/>
      <c r="N104" s="50">
        <f>K104/J104</f>
        <v>132.3125</v>
      </c>
      <c r="O104" s="48">
        <v>180</v>
      </c>
      <c r="P104" s="48">
        <f t="shared" si="10"/>
        <v>29</v>
      </c>
      <c r="Q104" s="48">
        <v>1</v>
      </c>
      <c r="R104" s="48">
        <f t="shared" si="11"/>
        <v>60142</v>
      </c>
    </row>
    <row r="105" spans="1:18" s="49" customFormat="1">
      <c r="A105" s="47">
        <v>42723</v>
      </c>
      <c r="B105" s="48">
        <v>15</v>
      </c>
      <c r="C105" s="49" t="s">
        <v>36</v>
      </c>
      <c r="F105" s="48">
        <v>53</v>
      </c>
      <c r="G105" s="49" t="s">
        <v>56</v>
      </c>
      <c r="H105" s="48">
        <v>4</v>
      </c>
      <c r="I105" s="48">
        <v>4</v>
      </c>
      <c r="J105" s="48">
        <v>16</v>
      </c>
      <c r="K105" s="48">
        <v>2116</v>
      </c>
      <c r="L105" s="48"/>
      <c r="M105" s="48"/>
      <c r="N105" s="50">
        <f>K105/J105</f>
        <v>132.25</v>
      </c>
      <c r="O105" s="48">
        <v>64</v>
      </c>
      <c r="P105" s="48">
        <f t="shared" si="10"/>
        <v>29</v>
      </c>
      <c r="Q105" s="48">
        <v>1</v>
      </c>
      <c r="R105" s="48">
        <f t="shared" si="11"/>
        <v>60142</v>
      </c>
    </row>
    <row r="106" spans="1:18" s="49" customFormat="1">
      <c r="A106" s="47">
        <v>42723</v>
      </c>
      <c r="B106" s="48">
        <v>16</v>
      </c>
      <c r="C106" s="49" t="s">
        <v>39</v>
      </c>
      <c r="F106" s="48">
        <v>63</v>
      </c>
      <c r="G106" s="49" t="s">
        <v>58</v>
      </c>
      <c r="H106" s="48">
        <v>4</v>
      </c>
      <c r="I106" s="48">
        <v>4</v>
      </c>
      <c r="J106" s="48">
        <v>16</v>
      </c>
      <c r="K106" s="48">
        <v>2113</v>
      </c>
      <c r="L106" s="48"/>
      <c r="M106" s="48"/>
      <c r="N106" s="50">
        <f>K106/J106</f>
        <v>132.0625</v>
      </c>
      <c r="O106" s="48">
        <v>18</v>
      </c>
      <c r="P106" s="48">
        <f t="shared" si="10"/>
        <v>29</v>
      </c>
      <c r="Q106" s="48">
        <v>1</v>
      </c>
      <c r="R106" s="48">
        <f t="shared" si="11"/>
        <v>60142</v>
      </c>
    </row>
    <row r="107" spans="1:18" s="49" customFormat="1">
      <c r="A107" s="47">
        <v>42723</v>
      </c>
      <c r="B107" s="48">
        <v>17</v>
      </c>
      <c r="C107" s="49" t="s">
        <v>42</v>
      </c>
      <c r="F107" s="48">
        <v>58</v>
      </c>
      <c r="G107" s="49" t="s">
        <v>56</v>
      </c>
      <c r="H107" s="48">
        <v>4</v>
      </c>
      <c r="I107" s="48">
        <v>4</v>
      </c>
      <c r="J107" s="48">
        <v>16</v>
      </c>
      <c r="K107" s="48">
        <v>2108</v>
      </c>
      <c r="L107" s="48"/>
      <c r="M107" s="48"/>
      <c r="N107" s="50">
        <f>K107/J107</f>
        <v>131.75</v>
      </c>
      <c r="O107" s="48">
        <v>71</v>
      </c>
      <c r="P107" s="48">
        <f t="shared" si="10"/>
        <v>29</v>
      </c>
      <c r="Q107" s="48">
        <v>1</v>
      </c>
      <c r="R107" s="48">
        <f t="shared" si="11"/>
        <v>60142</v>
      </c>
    </row>
    <row r="108" spans="1:18" s="49" customFormat="1">
      <c r="A108" s="47">
        <v>42723</v>
      </c>
      <c r="B108" s="48">
        <v>18</v>
      </c>
      <c r="C108" s="49" t="s">
        <v>35</v>
      </c>
      <c r="F108" s="48">
        <v>70</v>
      </c>
      <c r="G108" s="49" t="s">
        <v>56</v>
      </c>
      <c r="H108" s="48">
        <v>4</v>
      </c>
      <c r="I108" s="48">
        <v>4</v>
      </c>
      <c r="J108" s="48">
        <v>16</v>
      </c>
      <c r="K108" s="48">
        <v>2106</v>
      </c>
      <c r="L108" s="48"/>
      <c r="M108" s="48"/>
      <c r="N108" s="50">
        <f t="shared" ref="N108" si="14">K108/J108</f>
        <v>131.625</v>
      </c>
      <c r="O108" s="48">
        <v>45</v>
      </c>
      <c r="P108" s="48">
        <f t="shared" si="10"/>
        <v>29</v>
      </c>
      <c r="Q108" s="48">
        <v>1</v>
      </c>
      <c r="R108" s="48">
        <f t="shared" si="11"/>
        <v>60142</v>
      </c>
    </row>
    <row r="109" spans="1:18" s="49" customFormat="1">
      <c r="A109" s="47">
        <v>42723</v>
      </c>
      <c r="B109" s="48">
        <v>19</v>
      </c>
      <c r="C109" s="49" t="s">
        <v>41</v>
      </c>
      <c r="F109" s="48">
        <v>72</v>
      </c>
      <c r="G109" s="49" t="s">
        <v>56</v>
      </c>
      <c r="H109" s="48">
        <v>4</v>
      </c>
      <c r="I109" s="48">
        <v>4</v>
      </c>
      <c r="J109" s="48">
        <v>16</v>
      </c>
      <c r="K109" s="48">
        <v>2104</v>
      </c>
      <c r="L109" s="48"/>
      <c r="M109" s="48"/>
      <c r="N109" s="50">
        <f t="shared" ref="N109:N122" si="15">K109/J109</f>
        <v>131.5</v>
      </c>
      <c r="O109" s="48">
        <v>155</v>
      </c>
      <c r="P109" s="48">
        <f t="shared" si="10"/>
        <v>29</v>
      </c>
      <c r="Q109" s="48">
        <v>1</v>
      </c>
      <c r="R109" s="48">
        <f t="shared" si="11"/>
        <v>60142</v>
      </c>
    </row>
    <row r="110" spans="1:18" s="49" customFormat="1">
      <c r="A110" s="47">
        <v>42723</v>
      </c>
      <c r="B110" s="48">
        <v>20</v>
      </c>
      <c r="C110" s="49" t="s">
        <v>280</v>
      </c>
      <c r="F110" s="48">
        <v>62</v>
      </c>
      <c r="G110" s="49" t="s">
        <v>58</v>
      </c>
      <c r="H110" s="48">
        <v>4</v>
      </c>
      <c r="I110" s="48">
        <v>4</v>
      </c>
      <c r="J110" s="48">
        <v>16</v>
      </c>
      <c r="K110" s="48">
        <v>2098</v>
      </c>
      <c r="L110" s="48"/>
      <c r="M110" s="48"/>
      <c r="N110" s="50">
        <f>K110/J110</f>
        <v>131.125</v>
      </c>
      <c r="O110" s="48">
        <v>152</v>
      </c>
      <c r="P110" s="48">
        <f t="shared" si="10"/>
        <v>29</v>
      </c>
      <c r="Q110" s="48">
        <v>1</v>
      </c>
      <c r="R110" s="48">
        <f t="shared" si="11"/>
        <v>60142</v>
      </c>
    </row>
    <row r="111" spans="1:18" s="49" customFormat="1" ht="15.75">
      <c r="A111" s="47">
        <v>42723</v>
      </c>
      <c r="B111" s="48">
        <v>21</v>
      </c>
      <c r="C111" s="57" t="s">
        <v>337</v>
      </c>
      <c r="D111" s="57"/>
      <c r="E111" s="57"/>
      <c r="F111" s="58">
        <v>70</v>
      </c>
      <c r="G111" s="59" t="s">
        <v>58</v>
      </c>
      <c r="H111" s="48">
        <v>4</v>
      </c>
      <c r="I111" s="48">
        <v>1</v>
      </c>
      <c r="J111" s="48">
        <v>16</v>
      </c>
      <c r="K111" s="48">
        <v>2063</v>
      </c>
      <c r="L111" s="48"/>
      <c r="M111" s="48"/>
      <c r="N111" s="50">
        <f>K111/J111</f>
        <v>128.9375</v>
      </c>
      <c r="O111" s="48">
        <v>162</v>
      </c>
      <c r="P111" s="48">
        <f t="shared" si="10"/>
        <v>29</v>
      </c>
      <c r="Q111" s="48">
        <v>1</v>
      </c>
      <c r="R111" s="48">
        <f t="shared" si="11"/>
        <v>60142</v>
      </c>
    </row>
    <row r="112" spans="1:18" s="49" customFormat="1">
      <c r="A112" s="47">
        <v>42723</v>
      </c>
      <c r="B112" s="48">
        <v>22</v>
      </c>
      <c r="C112" s="49" t="s">
        <v>32</v>
      </c>
      <c r="F112" s="48">
        <v>106</v>
      </c>
      <c r="G112" s="49" t="s">
        <v>55</v>
      </c>
      <c r="H112" s="48">
        <v>4</v>
      </c>
      <c r="I112" s="48">
        <v>4</v>
      </c>
      <c r="J112" s="48">
        <v>15</v>
      </c>
      <c r="K112" s="48">
        <v>2013</v>
      </c>
      <c r="L112" s="48"/>
      <c r="M112" s="48"/>
      <c r="N112" s="50">
        <f>K112/J112</f>
        <v>134.19999999999999</v>
      </c>
      <c r="O112" s="48">
        <v>295</v>
      </c>
      <c r="P112" s="48">
        <f t="shared" si="10"/>
        <v>29</v>
      </c>
      <c r="Q112" s="48">
        <v>1</v>
      </c>
      <c r="R112" s="48">
        <f t="shared" si="11"/>
        <v>60142</v>
      </c>
    </row>
    <row r="113" spans="1:20" s="49" customFormat="1">
      <c r="A113" s="47">
        <v>42723</v>
      </c>
      <c r="B113" s="48">
        <v>23</v>
      </c>
      <c r="C113" s="49" t="s">
        <v>296</v>
      </c>
      <c r="F113" s="48">
        <v>62</v>
      </c>
      <c r="G113" s="49" t="s">
        <v>58</v>
      </c>
      <c r="H113" s="48">
        <v>4</v>
      </c>
      <c r="I113" s="48">
        <v>2</v>
      </c>
      <c r="J113" s="48">
        <v>15</v>
      </c>
      <c r="K113" s="48">
        <v>1989</v>
      </c>
      <c r="L113" s="48"/>
      <c r="M113" s="48"/>
      <c r="N113" s="50">
        <f>K113/J113</f>
        <v>132.6</v>
      </c>
      <c r="O113" s="48">
        <v>105</v>
      </c>
      <c r="P113" s="48">
        <f t="shared" si="10"/>
        <v>29</v>
      </c>
      <c r="Q113" s="48">
        <v>1</v>
      </c>
      <c r="R113" s="48">
        <f t="shared" si="11"/>
        <v>60142</v>
      </c>
    </row>
    <row r="114" spans="1:20" s="49" customFormat="1">
      <c r="A114" s="47">
        <v>42723</v>
      </c>
      <c r="B114" s="48">
        <v>24</v>
      </c>
      <c r="C114" s="49" t="s">
        <v>49</v>
      </c>
      <c r="F114" s="48">
        <v>68</v>
      </c>
      <c r="G114" s="49" t="s">
        <v>58</v>
      </c>
      <c r="H114" s="48">
        <v>4</v>
      </c>
      <c r="I114" s="48">
        <v>4</v>
      </c>
      <c r="J114" s="48">
        <v>15</v>
      </c>
      <c r="K114" s="48">
        <v>1986</v>
      </c>
      <c r="L114" s="48"/>
      <c r="M114" s="48"/>
      <c r="N114" s="50">
        <f t="shared" si="15"/>
        <v>132.4</v>
      </c>
      <c r="O114" s="48">
        <v>30</v>
      </c>
      <c r="P114" s="48">
        <f t="shared" si="10"/>
        <v>29</v>
      </c>
      <c r="Q114" s="48">
        <v>1</v>
      </c>
      <c r="R114" s="48">
        <f t="shared" si="11"/>
        <v>60142</v>
      </c>
    </row>
    <row r="115" spans="1:20" s="49" customFormat="1">
      <c r="A115" s="47">
        <v>42723</v>
      </c>
      <c r="B115" s="48">
        <v>25</v>
      </c>
      <c r="C115" s="49" t="s">
        <v>50</v>
      </c>
      <c r="F115" s="48">
        <v>62</v>
      </c>
      <c r="G115" s="49" t="s">
        <v>58</v>
      </c>
      <c r="H115" s="48">
        <v>4</v>
      </c>
      <c r="I115" s="48">
        <v>4</v>
      </c>
      <c r="J115" s="48">
        <v>15</v>
      </c>
      <c r="K115" s="48">
        <v>1965</v>
      </c>
      <c r="L115" s="48"/>
      <c r="M115" s="48"/>
      <c r="N115" s="50">
        <f t="shared" si="15"/>
        <v>131</v>
      </c>
      <c r="O115" s="48">
        <v>53</v>
      </c>
      <c r="P115" s="48">
        <f t="shared" si="10"/>
        <v>29</v>
      </c>
      <c r="Q115" s="48">
        <v>1</v>
      </c>
      <c r="R115" s="48">
        <f t="shared" si="11"/>
        <v>60142</v>
      </c>
    </row>
    <row r="116" spans="1:20" s="49" customFormat="1" ht="15.75">
      <c r="A116" s="47">
        <v>42723</v>
      </c>
      <c r="B116" s="48">
        <v>26</v>
      </c>
      <c r="C116" s="57" t="s">
        <v>336</v>
      </c>
      <c r="D116" s="57"/>
      <c r="E116" s="57"/>
      <c r="F116" s="58">
        <v>74</v>
      </c>
      <c r="G116" s="59" t="s">
        <v>58</v>
      </c>
      <c r="H116" s="48">
        <v>4</v>
      </c>
      <c r="I116" s="48">
        <v>1</v>
      </c>
      <c r="J116" s="48">
        <v>15</v>
      </c>
      <c r="K116" s="48">
        <v>1960</v>
      </c>
      <c r="L116" s="48"/>
      <c r="M116" s="48"/>
      <c r="N116" s="50">
        <f>K116/J116</f>
        <v>130.66666666666666</v>
      </c>
      <c r="O116" s="48">
        <v>85</v>
      </c>
      <c r="P116" s="48">
        <f t="shared" si="10"/>
        <v>29</v>
      </c>
      <c r="Q116" s="48">
        <v>1</v>
      </c>
      <c r="R116" s="48">
        <f t="shared" si="11"/>
        <v>60142</v>
      </c>
    </row>
    <row r="117" spans="1:20" s="49" customFormat="1">
      <c r="A117" s="47">
        <v>42723</v>
      </c>
      <c r="B117" s="48">
        <v>27</v>
      </c>
      <c r="C117" s="49" t="s">
        <v>297</v>
      </c>
      <c r="F117" s="48">
        <v>61</v>
      </c>
      <c r="G117" s="49" t="s">
        <v>58</v>
      </c>
      <c r="H117" s="48">
        <v>4</v>
      </c>
      <c r="I117" s="48">
        <v>2</v>
      </c>
      <c r="J117" s="48">
        <v>14</v>
      </c>
      <c r="K117" s="48">
        <v>1850</v>
      </c>
      <c r="L117" s="48"/>
      <c r="M117" s="48"/>
      <c r="N117" s="50">
        <f t="shared" si="15"/>
        <v>132.14285714285714</v>
      </c>
      <c r="O117" s="48">
        <v>1</v>
      </c>
      <c r="P117" s="48">
        <f t="shared" si="10"/>
        <v>29</v>
      </c>
      <c r="Q117" s="48">
        <v>1</v>
      </c>
      <c r="R117" s="48">
        <f t="shared" si="11"/>
        <v>60142</v>
      </c>
    </row>
    <row r="118" spans="1:20" s="49" customFormat="1">
      <c r="A118" s="47">
        <v>42723</v>
      </c>
      <c r="B118" s="48">
        <v>28</v>
      </c>
      <c r="C118" s="60" t="s">
        <v>52</v>
      </c>
      <c r="D118" s="60"/>
      <c r="E118" s="60"/>
      <c r="F118" s="61">
        <v>54</v>
      </c>
      <c r="G118" s="62" t="s">
        <v>56</v>
      </c>
      <c r="H118" s="48">
        <v>4</v>
      </c>
      <c r="I118" s="48">
        <v>3</v>
      </c>
      <c r="J118" s="48">
        <v>14</v>
      </c>
      <c r="K118" s="48">
        <v>1835</v>
      </c>
      <c r="L118" s="48"/>
      <c r="M118" s="48"/>
      <c r="N118" s="50">
        <f>K118/J118</f>
        <v>131.07142857142858</v>
      </c>
      <c r="O118" s="48">
        <v>167</v>
      </c>
      <c r="P118" s="48">
        <f t="shared" si="10"/>
        <v>29</v>
      </c>
      <c r="Q118" s="48">
        <v>1</v>
      </c>
      <c r="R118" s="48">
        <f t="shared" si="11"/>
        <v>60142</v>
      </c>
    </row>
    <row r="119" spans="1:20" s="49" customFormat="1" ht="15.4" thickBot="1">
      <c r="A119" s="134">
        <v>42723</v>
      </c>
      <c r="B119" s="135">
        <v>29</v>
      </c>
      <c r="C119" s="141" t="s">
        <v>53</v>
      </c>
      <c r="D119" s="141"/>
      <c r="E119" s="141"/>
      <c r="F119" s="135">
        <v>64</v>
      </c>
      <c r="G119" s="141" t="s">
        <v>58</v>
      </c>
      <c r="H119" s="135">
        <v>4</v>
      </c>
      <c r="I119" s="135">
        <v>4</v>
      </c>
      <c r="J119" s="135">
        <v>14</v>
      </c>
      <c r="K119" s="135">
        <v>1834</v>
      </c>
      <c r="L119" s="135"/>
      <c r="M119" s="135"/>
      <c r="N119" s="140">
        <f t="shared" si="15"/>
        <v>131</v>
      </c>
      <c r="O119" s="135">
        <v>35</v>
      </c>
      <c r="P119" s="135">
        <f t="shared" si="10"/>
        <v>29</v>
      </c>
      <c r="Q119" s="135">
        <v>1</v>
      </c>
      <c r="R119" s="135">
        <f t="shared" si="11"/>
        <v>60142</v>
      </c>
      <c r="S119" s="141"/>
    </row>
    <row r="120" spans="1:20" s="29" customFormat="1" ht="15.4" thickTop="1">
      <c r="A120" s="27">
        <v>42730</v>
      </c>
      <c r="B120" s="28">
        <v>1</v>
      </c>
      <c r="C120" s="29" t="s">
        <v>27</v>
      </c>
      <c r="F120" s="28">
        <v>125</v>
      </c>
      <c r="G120" s="29" t="s">
        <v>55</v>
      </c>
      <c r="H120" s="28">
        <v>5</v>
      </c>
      <c r="I120" s="28">
        <v>5</v>
      </c>
      <c r="J120" s="28">
        <v>16</v>
      </c>
      <c r="K120" s="28">
        <v>2160</v>
      </c>
      <c r="L120" s="28"/>
      <c r="M120" s="28"/>
      <c r="N120" s="30">
        <f t="shared" si="15"/>
        <v>135</v>
      </c>
      <c r="O120" s="28">
        <v>294</v>
      </c>
      <c r="P120" s="28">
        <v>29</v>
      </c>
      <c r="Q120" s="28">
        <v>1</v>
      </c>
      <c r="R120" s="28">
        <f>SUM(K120:K148)</f>
        <v>60431</v>
      </c>
    </row>
    <row r="121" spans="1:20" s="29" customFormat="1">
      <c r="A121" s="27">
        <v>42730</v>
      </c>
      <c r="B121" s="28">
        <v>2</v>
      </c>
      <c r="C121" s="29" t="s">
        <v>28</v>
      </c>
      <c r="F121" s="28">
        <v>92</v>
      </c>
      <c r="G121" s="29" t="s">
        <v>55</v>
      </c>
      <c r="H121" s="28">
        <v>5</v>
      </c>
      <c r="I121" s="28">
        <v>5</v>
      </c>
      <c r="J121" s="28">
        <v>16</v>
      </c>
      <c r="K121" s="28">
        <v>2160</v>
      </c>
      <c r="L121" s="28"/>
      <c r="M121" s="28"/>
      <c r="N121" s="30">
        <f t="shared" si="15"/>
        <v>135</v>
      </c>
      <c r="O121" s="28">
        <v>275</v>
      </c>
      <c r="P121" s="28">
        <f>P120</f>
        <v>29</v>
      </c>
      <c r="Q121" s="28">
        <v>1</v>
      </c>
      <c r="R121" s="28">
        <f>R120</f>
        <v>60431</v>
      </c>
    </row>
    <row r="122" spans="1:20" s="29" customFormat="1">
      <c r="A122" s="27">
        <v>42730</v>
      </c>
      <c r="B122" s="28">
        <v>3</v>
      </c>
      <c r="C122" s="31" t="s">
        <v>29</v>
      </c>
      <c r="D122" s="31"/>
      <c r="E122" s="31"/>
      <c r="F122" s="28">
        <v>89</v>
      </c>
      <c r="G122" s="29" t="s">
        <v>55</v>
      </c>
      <c r="H122" s="28">
        <v>5</v>
      </c>
      <c r="I122" s="28">
        <v>5</v>
      </c>
      <c r="J122" s="28">
        <v>16</v>
      </c>
      <c r="K122" s="28">
        <v>2160</v>
      </c>
      <c r="L122" s="28"/>
      <c r="M122" s="28"/>
      <c r="N122" s="30">
        <f t="shared" si="15"/>
        <v>135</v>
      </c>
      <c r="O122" s="28">
        <v>82</v>
      </c>
      <c r="P122" s="28">
        <f t="shared" ref="P122:P148" si="16">P121</f>
        <v>29</v>
      </c>
      <c r="Q122" s="28">
        <v>1</v>
      </c>
      <c r="R122" s="28">
        <f t="shared" ref="R122:R148" si="17">R121</f>
        <v>60431</v>
      </c>
      <c r="S122" s="32"/>
      <c r="T122" s="32"/>
    </row>
    <row r="123" spans="1:20" s="29" customFormat="1">
      <c r="A123" s="27">
        <v>42730</v>
      </c>
      <c r="B123" s="28">
        <v>4</v>
      </c>
      <c r="C123" s="29" t="s">
        <v>30</v>
      </c>
      <c r="F123" s="28">
        <v>70</v>
      </c>
      <c r="G123" s="29" t="s">
        <v>55</v>
      </c>
      <c r="H123" s="28">
        <v>5</v>
      </c>
      <c r="I123" s="28">
        <v>5</v>
      </c>
      <c r="J123" s="28">
        <v>16</v>
      </c>
      <c r="K123" s="28">
        <v>2160</v>
      </c>
      <c r="L123" s="28"/>
      <c r="M123" s="28"/>
      <c r="N123" s="30">
        <f t="shared" ref="N123:N131" si="18">K123/J123</f>
        <v>135</v>
      </c>
      <c r="O123" s="28">
        <v>1215</v>
      </c>
      <c r="P123" s="28">
        <f t="shared" si="16"/>
        <v>29</v>
      </c>
      <c r="Q123" s="28">
        <v>1</v>
      </c>
      <c r="R123" s="28">
        <f t="shared" si="17"/>
        <v>60431</v>
      </c>
    </row>
    <row r="124" spans="1:20" s="29" customFormat="1">
      <c r="A124" s="27">
        <v>42730</v>
      </c>
      <c r="B124" s="28">
        <v>5</v>
      </c>
      <c r="C124" s="29" t="s">
        <v>37</v>
      </c>
      <c r="F124" s="28">
        <v>69</v>
      </c>
      <c r="G124" s="29" t="s">
        <v>55</v>
      </c>
      <c r="H124" s="28">
        <v>5</v>
      </c>
      <c r="I124" s="28">
        <v>5</v>
      </c>
      <c r="J124" s="28">
        <v>16</v>
      </c>
      <c r="K124" s="28">
        <v>2158</v>
      </c>
      <c r="L124" s="28"/>
      <c r="M124" s="28"/>
      <c r="N124" s="30">
        <f t="shared" si="18"/>
        <v>134.875</v>
      </c>
      <c r="O124" s="28">
        <v>127</v>
      </c>
      <c r="P124" s="28">
        <f t="shared" si="16"/>
        <v>29</v>
      </c>
      <c r="Q124" s="28">
        <v>1</v>
      </c>
      <c r="R124" s="28">
        <f t="shared" si="17"/>
        <v>60431</v>
      </c>
    </row>
    <row r="125" spans="1:20" s="29" customFormat="1">
      <c r="A125" s="27">
        <v>42730</v>
      </c>
      <c r="B125" s="28">
        <v>6</v>
      </c>
      <c r="C125" s="29" t="s">
        <v>31</v>
      </c>
      <c r="F125" s="28">
        <v>55</v>
      </c>
      <c r="G125" s="29" t="s">
        <v>55</v>
      </c>
      <c r="H125" s="28">
        <v>5</v>
      </c>
      <c r="I125" s="28">
        <v>5</v>
      </c>
      <c r="J125" s="28">
        <v>16</v>
      </c>
      <c r="K125" s="28">
        <v>2160</v>
      </c>
      <c r="L125" s="28"/>
      <c r="M125" s="28"/>
      <c r="N125" s="30">
        <f>K125/J125</f>
        <v>135</v>
      </c>
      <c r="O125" s="28">
        <v>316</v>
      </c>
      <c r="P125" s="28">
        <f t="shared" si="16"/>
        <v>29</v>
      </c>
      <c r="Q125" s="28">
        <v>1</v>
      </c>
      <c r="R125" s="28">
        <f t="shared" si="17"/>
        <v>60431</v>
      </c>
    </row>
    <row r="126" spans="1:20" s="29" customFormat="1">
      <c r="A126" s="27">
        <v>42730</v>
      </c>
      <c r="B126" s="28">
        <v>7</v>
      </c>
      <c r="C126" s="31" t="s">
        <v>34</v>
      </c>
      <c r="D126" s="31"/>
      <c r="E126" s="31"/>
      <c r="F126" s="28">
        <v>71</v>
      </c>
      <c r="G126" s="29" t="s">
        <v>55</v>
      </c>
      <c r="H126" s="28">
        <v>5</v>
      </c>
      <c r="I126" s="28">
        <v>5</v>
      </c>
      <c r="J126" s="28">
        <v>16</v>
      </c>
      <c r="K126" s="28">
        <v>2153</v>
      </c>
      <c r="L126" s="28"/>
      <c r="M126" s="28"/>
      <c r="N126" s="30">
        <f>K126/J126</f>
        <v>134.5625</v>
      </c>
      <c r="O126" s="28">
        <v>795</v>
      </c>
      <c r="P126" s="28">
        <f t="shared" si="16"/>
        <v>29</v>
      </c>
      <c r="Q126" s="28">
        <v>1</v>
      </c>
      <c r="R126" s="28">
        <f t="shared" si="17"/>
        <v>60431</v>
      </c>
    </row>
    <row r="127" spans="1:20" s="29" customFormat="1">
      <c r="A127" s="27">
        <v>42730</v>
      </c>
      <c r="B127" s="28">
        <v>8</v>
      </c>
      <c r="C127" s="29" t="s">
        <v>9</v>
      </c>
      <c r="F127" s="28">
        <v>78</v>
      </c>
      <c r="G127" s="29" t="s">
        <v>10</v>
      </c>
      <c r="H127" s="28">
        <v>5</v>
      </c>
      <c r="I127" s="28">
        <v>5</v>
      </c>
      <c r="J127" s="28">
        <v>16</v>
      </c>
      <c r="K127" s="28">
        <v>2150</v>
      </c>
      <c r="L127" s="28"/>
      <c r="M127" s="28"/>
      <c r="N127" s="30">
        <f t="shared" si="18"/>
        <v>134.375</v>
      </c>
      <c r="O127" s="28">
        <v>170</v>
      </c>
      <c r="P127" s="28">
        <f t="shared" si="16"/>
        <v>29</v>
      </c>
      <c r="Q127" s="28">
        <v>1</v>
      </c>
      <c r="R127" s="28">
        <f t="shared" si="17"/>
        <v>60431</v>
      </c>
    </row>
    <row r="128" spans="1:20" s="29" customFormat="1">
      <c r="A128" s="27">
        <v>42730</v>
      </c>
      <c r="B128" s="28">
        <v>9</v>
      </c>
      <c r="C128" s="29" t="s">
        <v>292</v>
      </c>
      <c r="F128" s="28">
        <v>83</v>
      </c>
      <c r="G128" s="29" t="s">
        <v>55</v>
      </c>
      <c r="H128" s="28">
        <v>5</v>
      </c>
      <c r="I128" s="28">
        <v>3</v>
      </c>
      <c r="J128" s="28">
        <v>16</v>
      </c>
      <c r="K128" s="28">
        <v>2149</v>
      </c>
      <c r="L128" s="28"/>
      <c r="M128" s="28"/>
      <c r="N128" s="30">
        <f t="shared" si="18"/>
        <v>134.3125</v>
      </c>
      <c r="O128" s="28">
        <v>824</v>
      </c>
      <c r="P128" s="28">
        <f t="shared" si="16"/>
        <v>29</v>
      </c>
      <c r="Q128" s="28">
        <v>1</v>
      </c>
      <c r="R128" s="28">
        <f t="shared" si="17"/>
        <v>60431</v>
      </c>
    </row>
    <row r="129" spans="1:18" s="29" customFormat="1">
      <c r="A129" s="27">
        <v>42730</v>
      </c>
      <c r="B129" s="28">
        <v>10</v>
      </c>
      <c r="C129" s="29" t="s">
        <v>48</v>
      </c>
      <c r="F129" s="28">
        <v>66</v>
      </c>
      <c r="G129" s="29" t="s">
        <v>56</v>
      </c>
      <c r="H129" s="28">
        <v>5</v>
      </c>
      <c r="I129" s="28">
        <v>5</v>
      </c>
      <c r="J129" s="28">
        <v>16</v>
      </c>
      <c r="K129" s="28">
        <v>2137</v>
      </c>
      <c r="L129" s="28"/>
      <c r="M129" s="28"/>
      <c r="N129" s="30">
        <f>K129/J129</f>
        <v>133.5625</v>
      </c>
      <c r="O129" s="28">
        <v>150</v>
      </c>
      <c r="P129" s="28">
        <f t="shared" si="16"/>
        <v>29</v>
      </c>
      <c r="Q129" s="28">
        <v>1</v>
      </c>
      <c r="R129" s="28">
        <f t="shared" si="17"/>
        <v>60431</v>
      </c>
    </row>
    <row r="130" spans="1:18" s="29" customFormat="1">
      <c r="A130" s="27">
        <v>42730</v>
      </c>
      <c r="B130" s="28">
        <v>11</v>
      </c>
      <c r="C130" s="29" t="s">
        <v>46</v>
      </c>
      <c r="F130" s="28">
        <v>62</v>
      </c>
      <c r="G130" s="29" t="s">
        <v>58</v>
      </c>
      <c r="H130" s="28">
        <v>5</v>
      </c>
      <c r="I130" s="28">
        <v>5</v>
      </c>
      <c r="J130" s="28">
        <v>16</v>
      </c>
      <c r="K130" s="28">
        <v>2132</v>
      </c>
      <c r="L130" s="28"/>
      <c r="M130" s="28"/>
      <c r="N130" s="30">
        <f t="shared" si="18"/>
        <v>133.25</v>
      </c>
      <c r="O130" s="28">
        <v>61</v>
      </c>
      <c r="P130" s="28">
        <f t="shared" si="16"/>
        <v>29</v>
      </c>
      <c r="Q130" s="28">
        <v>1</v>
      </c>
      <c r="R130" s="28">
        <f t="shared" si="17"/>
        <v>60431</v>
      </c>
    </row>
    <row r="131" spans="1:18" s="29" customFormat="1">
      <c r="A131" s="27">
        <v>42730</v>
      </c>
      <c r="B131" s="28">
        <v>12</v>
      </c>
      <c r="C131" s="29" t="s">
        <v>33</v>
      </c>
      <c r="F131" s="28">
        <v>74</v>
      </c>
      <c r="G131" s="29" t="s">
        <v>55</v>
      </c>
      <c r="H131" s="28">
        <v>5</v>
      </c>
      <c r="I131" s="28">
        <v>5</v>
      </c>
      <c r="J131" s="28">
        <v>16</v>
      </c>
      <c r="K131" s="28">
        <v>2131</v>
      </c>
      <c r="L131" s="28"/>
      <c r="M131" s="28"/>
      <c r="N131" s="30">
        <f t="shared" si="18"/>
        <v>133.1875</v>
      </c>
      <c r="O131" s="28">
        <v>443</v>
      </c>
      <c r="P131" s="28">
        <f t="shared" si="16"/>
        <v>29</v>
      </c>
      <c r="Q131" s="28">
        <v>1</v>
      </c>
      <c r="R131" s="28">
        <f t="shared" si="17"/>
        <v>60431</v>
      </c>
    </row>
    <row r="132" spans="1:18" s="29" customFormat="1">
      <c r="A132" s="27">
        <v>42730</v>
      </c>
      <c r="B132" s="28">
        <v>13</v>
      </c>
      <c r="C132" s="29" t="s">
        <v>42</v>
      </c>
      <c r="F132" s="28">
        <v>59</v>
      </c>
      <c r="G132" s="29" t="s">
        <v>56</v>
      </c>
      <c r="H132" s="28">
        <v>5</v>
      </c>
      <c r="I132" s="28">
        <v>5</v>
      </c>
      <c r="J132" s="28">
        <v>16</v>
      </c>
      <c r="K132" s="28">
        <v>2122</v>
      </c>
      <c r="L132" s="28"/>
      <c r="M132" s="28"/>
      <c r="N132" s="30">
        <f t="shared" ref="N132:N138" si="19">K132/J132</f>
        <v>132.625</v>
      </c>
      <c r="O132" s="28">
        <v>155</v>
      </c>
      <c r="P132" s="28">
        <f t="shared" si="16"/>
        <v>29</v>
      </c>
      <c r="Q132" s="28">
        <v>1</v>
      </c>
      <c r="R132" s="28">
        <f t="shared" si="17"/>
        <v>60431</v>
      </c>
    </row>
    <row r="133" spans="1:18" s="29" customFormat="1">
      <c r="A133" s="27">
        <v>42730</v>
      </c>
      <c r="B133" s="28">
        <v>14</v>
      </c>
      <c r="C133" s="29" t="s">
        <v>35</v>
      </c>
      <c r="F133" s="28">
        <v>71</v>
      </c>
      <c r="G133" s="29" t="s">
        <v>56</v>
      </c>
      <c r="H133" s="28">
        <v>5</v>
      </c>
      <c r="I133" s="28">
        <v>5</v>
      </c>
      <c r="J133" s="28">
        <v>16</v>
      </c>
      <c r="K133" s="28">
        <v>2118</v>
      </c>
      <c r="L133" s="28"/>
      <c r="M133" s="28"/>
      <c r="N133" s="30">
        <f t="shared" si="19"/>
        <v>132.375</v>
      </c>
      <c r="O133" s="28">
        <v>118</v>
      </c>
      <c r="P133" s="28">
        <f t="shared" si="16"/>
        <v>29</v>
      </c>
      <c r="Q133" s="28">
        <v>1</v>
      </c>
      <c r="R133" s="28">
        <f t="shared" si="17"/>
        <v>60431</v>
      </c>
    </row>
    <row r="134" spans="1:18" s="29" customFormat="1">
      <c r="A134" s="27">
        <v>42730</v>
      </c>
      <c r="B134" s="28">
        <v>15</v>
      </c>
      <c r="C134" s="39" t="s">
        <v>336</v>
      </c>
      <c r="D134" s="39"/>
      <c r="E134" s="39"/>
      <c r="F134" s="37">
        <v>75</v>
      </c>
      <c r="G134" s="38" t="s">
        <v>58</v>
      </c>
      <c r="H134" s="28">
        <v>5</v>
      </c>
      <c r="I134" s="28">
        <v>2</v>
      </c>
      <c r="J134" s="28">
        <v>16</v>
      </c>
      <c r="K134" s="28">
        <v>2117</v>
      </c>
      <c r="L134" s="28"/>
      <c r="M134" s="28"/>
      <c r="N134" s="30">
        <f t="shared" si="19"/>
        <v>132.3125</v>
      </c>
      <c r="O134" s="28">
        <v>90</v>
      </c>
      <c r="P134" s="28">
        <f t="shared" si="16"/>
        <v>29</v>
      </c>
      <c r="Q134" s="28">
        <v>1</v>
      </c>
      <c r="R134" s="28">
        <f t="shared" si="17"/>
        <v>60431</v>
      </c>
    </row>
    <row r="135" spans="1:18" s="29" customFormat="1">
      <c r="A135" s="27">
        <v>42730</v>
      </c>
      <c r="B135" s="28">
        <v>16</v>
      </c>
      <c r="C135" s="29" t="s">
        <v>39</v>
      </c>
      <c r="F135" s="28">
        <v>63</v>
      </c>
      <c r="G135" s="29" t="s">
        <v>58</v>
      </c>
      <c r="H135" s="28">
        <v>5</v>
      </c>
      <c r="I135" s="28">
        <v>5</v>
      </c>
      <c r="J135" s="28">
        <v>16</v>
      </c>
      <c r="K135" s="28">
        <v>2115</v>
      </c>
      <c r="L135" s="28"/>
      <c r="M135" s="28"/>
      <c r="N135" s="30">
        <f t="shared" si="19"/>
        <v>132.1875</v>
      </c>
      <c r="O135" s="28">
        <v>14</v>
      </c>
      <c r="P135" s="28">
        <f t="shared" si="16"/>
        <v>29</v>
      </c>
      <c r="Q135" s="28">
        <v>1</v>
      </c>
      <c r="R135" s="28">
        <f t="shared" si="17"/>
        <v>60431</v>
      </c>
    </row>
    <row r="136" spans="1:18" s="29" customFormat="1">
      <c r="A136" s="27">
        <v>42730</v>
      </c>
      <c r="B136" s="28">
        <v>17</v>
      </c>
      <c r="C136" s="29" t="s">
        <v>36</v>
      </c>
      <c r="F136" s="28">
        <v>54</v>
      </c>
      <c r="G136" s="29" t="s">
        <v>56</v>
      </c>
      <c r="H136" s="28">
        <v>5</v>
      </c>
      <c r="I136" s="28">
        <v>5</v>
      </c>
      <c r="J136" s="28">
        <v>16</v>
      </c>
      <c r="K136" s="28">
        <v>2115</v>
      </c>
      <c r="L136" s="28"/>
      <c r="M136" s="28"/>
      <c r="N136" s="30">
        <f t="shared" si="19"/>
        <v>132.1875</v>
      </c>
      <c r="O136" s="28">
        <v>102</v>
      </c>
      <c r="P136" s="28">
        <f t="shared" si="16"/>
        <v>29</v>
      </c>
      <c r="Q136" s="28">
        <v>1</v>
      </c>
      <c r="R136" s="28">
        <f t="shared" si="17"/>
        <v>60431</v>
      </c>
    </row>
    <row r="137" spans="1:18" s="29" customFormat="1">
      <c r="A137" s="27">
        <v>42730</v>
      </c>
      <c r="B137" s="28">
        <v>18</v>
      </c>
      <c r="C137" s="29" t="s">
        <v>45</v>
      </c>
      <c r="F137" s="28">
        <v>59</v>
      </c>
      <c r="G137" s="29" t="s">
        <v>56</v>
      </c>
      <c r="H137" s="28">
        <v>5</v>
      </c>
      <c r="I137" s="28">
        <v>5</v>
      </c>
      <c r="J137" s="28">
        <v>16</v>
      </c>
      <c r="K137" s="28">
        <v>2114</v>
      </c>
      <c r="L137" s="28"/>
      <c r="M137" s="28"/>
      <c r="N137" s="30">
        <f t="shared" si="19"/>
        <v>132.125</v>
      </c>
      <c r="O137" s="28">
        <v>71</v>
      </c>
      <c r="P137" s="28">
        <f t="shared" si="16"/>
        <v>29</v>
      </c>
      <c r="Q137" s="28">
        <v>1</v>
      </c>
      <c r="R137" s="28">
        <f t="shared" si="17"/>
        <v>60431</v>
      </c>
    </row>
    <row r="138" spans="1:18" s="29" customFormat="1">
      <c r="A138" s="27">
        <v>42730</v>
      </c>
      <c r="B138" s="28">
        <v>19</v>
      </c>
      <c r="C138" s="29" t="s">
        <v>43</v>
      </c>
      <c r="F138" s="28">
        <v>83</v>
      </c>
      <c r="G138" s="29" t="s">
        <v>55</v>
      </c>
      <c r="H138" s="28">
        <v>5</v>
      </c>
      <c r="I138" s="28">
        <v>5</v>
      </c>
      <c r="J138" s="28">
        <v>16</v>
      </c>
      <c r="K138" s="28">
        <v>2112</v>
      </c>
      <c r="L138" s="28"/>
      <c r="M138" s="28"/>
      <c r="N138" s="30">
        <f t="shared" si="19"/>
        <v>132</v>
      </c>
      <c r="O138" s="28">
        <v>298</v>
      </c>
      <c r="P138" s="28">
        <f t="shared" si="16"/>
        <v>29</v>
      </c>
      <c r="Q138" s="28">
        <v>1</v>
      </c>
      <c r="R138" s="28">
        <f t="shared" si="17"/>
        <v>60431</v>
      </c>
    </row>
    <row r="139" spans="1:18" s="29" customFormat="1">
      <c r="A139" s="27">
        <v>42730</v>
      </c>
      <c r="B139" s="28">
        <v>20</v>
      </c>
      <c r="C139" s="29" t="s">
        <v>41</v>
      </c>
      <c r="F139" s="28">
        <v>73</v>
      </c>
      <c r="G139" s="29" t="s">
        <v>56</v>
      </c>
      <c r="H139" s="28">
        <v>5</v>
      </c>
      <c r="I139" s="28">
        <v>5</v>
      </c>
      <c r="J139" s="28">
        <v>16</v>
      </c>
      <c r="K139" s="28">
        <v>2104</v>
      </c>
      <c r="L139" s="28"/>
      <c r="M139" s="28"/>
      <c r="N139" s="30">
        <f t="shared" ref="N139" si="20">K139/J139</f>
        <v>131.5</v>
      </c>
      <c r="O139" s="28">
        <v>207</v>
      </c>
      <c r="P139" s="28">
        <f t="shared" si="16"/>
        <v>29</v>
      </c>
      <c r="Q139" s="28">
        <v>1</v>
      </c>
      <c r="R139" s="28">
        <f t="shared" si="17"/>
        <v>60431</v>
      </c>
    </row>
    <row r="140" spans="1:18" s="29" customFormat="1" ht="15.75">
      <c r="A140" s="27">
        <v>42730</v>
      </c>
      <c r="B140" s="28">
        <v>21</v>
      </c>
      <c r="C140" s="33" t="s">
        <v>338</v>
      </c>
      <c r="D140" s="33"/>
      <c r="E140" s="33"/>
      <c r="F140" s="34">
        <v>61</v>
      </c>
      <c r="G140" s="33" t="s">
        <v>56</v>
      </c>
      <c r="H140" s="28">
        <v>5</v>
      </c>
      <c r="I140" s="28">
        <v>1</v>
      </c>
      <c r="J140" s="28">
        <v>16</v>
      </c>
      <c r="K140" s="28">
        <v>2103</v>
      </c>
      <c r="L140" s="28"/>
      <c r="M140" s="28"/>
      <c r="N140" s="30">
        <f t="shared" ref="N140" si="21">K140/J140</f>
        <v>131.4375</v>
      </c>
      <c r="O140" s="28">
        <v>227</v>
      </c>
      <c r="P140" s="28">
        <f t="shared" si="16"/>
        <v>29</v>
      </c>
      <c r="Q140" s="28">
        <v>1</v>
      </c>
      <c r="R140" s="28">
        <f t="shared" si="17"/>
        <v>60431</v>
      </c>
    </row>
    <row r="141" spans="1:18" s="29" customFormat="1">
      <c r="A141" s="27">
        <v>42730</v>
      </c>
      <c r="B141" s="28">
        <v>22</v>
      </c>
      <c r="C141" s="29" t="s">
        <v>49</v>
      </c>
      <c r="F141" s="28">
        <v>69</v>
      </c>
      <c r="G141" s="29" t="s">
        <v>339</v>
      </c>
      <c r="H141" s="28">
        <v>5</v>
      </c>
      <c r="I141" s="28">
        <v>5</v>
      </c>
      <c r="J141" s="28">
        <v>16</v>
      </c>
      <c r="K141" s="28">
        <v>2095</v>
      </c>
      <c r="L141" s="28"/>
      <c r="M141" s="28"/>
      <c r="N141" s="30">
        <f>K141/J141</f>
        <v>130.9375</v>
      </c>
      <c r="O141" s="28">
        <v>68</v>
      </c>
      <c r="P141" s="28">
        <f t="shared" si="16"/>
        <v>29</v>
      </c>
      <c r="Q141" s="28">
        <v>1</v>
      </c>
      <c r="R141" s="28">
        <f t="shared" si="17"/>
        <v>60431</v>
      </c>
    </row>
    <row r="142" spans="1:18" s="29" customFormat="1">
      <c r="A142" s="27">
        <v>42730</v>
      </c>
      <c r="B142" s="28">
        <v>23</v>
      </c>
      <c r="C142" s="29" t="s">
        <v>337</v>
      </c>
      <c r="F142" s="28">
        <v>71</v>
      </c>
      <c r="G142" s="29" t="s">
        <v>56</v>
      </c>
      <c r="H142" s="28">
        <v>5</v>
      </c>
      <c r="I142" s="28">
        <v>2</v>
      </c>
      <c r="J142" s="28">
        <v>16</v>
      </c>
      <c r="K142" s="28">
        <v>2092</v>
      </c>
      <c r="L142" s="28"/>
      <c r="M142" s="28"/>
      <c r="N142" s="30">
        <f>K142/J142</f>
        <v>130.75</v>
      </c>
      <c r="O142" s="28">
        <v>128</v>
      </c>
      <c r="P142" s="28">
        <f t="shared" si="16"/>
        <v>29</v>
      </c>
      <c r="Q142" s="28">
        <v>1</v>
      </c>
      <c r="R142" s="28">
        <f t="shared" si="17"/>
        <v>60431</v>
      </c>
    </row>
    <row r="143" spans="1:18" s="29" customFormat="1">
      <c r="A143" s="27">
        <v>42730</v>
      </c>
      <c r="B143" s="28">
        <v>24</v>
      </c>
      <c r="C143" s="29" t="s">
        <v>53</v>
      </c>
      <c r="F143" s="28">
        <v>64</v>
      </c>
      <c r="G143" s="29" t="s">
        <v>58</v>
      </c>
      <c r="H143" s="28">
        <v>5</v>
      </c>
      <c r="I143" s="28">
        <v>5</v>
      </c>
      <c r="J143" s="28">
        <v>16</v>
      </c>
      <c r="K143" s="28">
        <v>2087</v>
      </c>
      <c r="L143" s="28"/>
      <c r="M143" s="28"/>
      <c r="N143" s="30">
        <f t="shared" ref="N143" si="22">K143/J143</f>
        <v>130.4375</v>
      </c>
      <c r="O143" s="28">
        <v>52</v>
      </c>
      <c r="P143" s="28">
        <f t="shared" si="16"/>
        <v>29</v>
      </c>
      <c r="Q143" s="28">
        <v>1</v>
      </c>
      <c r="R143" s="28">
        <f t="shared" si="17"/>
        <v>60431</v>
      </c>
    </row>
    <row r="144" spans="1:18" s="29" customFormat="1">
      <c r="A144" s="27">
        <v>42730</v>
      </c>
      <c r="B144" s="28">
        <v>25</v>
      </c>
      <c r="C144" s="29" t="s">
        <v>50</v>
      </c>
      <c r="F144" s="28">
        <v>63</v>
      </c>
      <c r="G144" s="29" t="s">
        <v>58</v>
      </c>
      <c r="H144" s="28">
        <v>5</v>
      </c>
      <c r="I144" s="28">
        <v>5</v>
      </c>
      <c r="J144" s="28">
        <v>15</v>
      </c>
      <c r="K144" s="28">
        <v>1984</v>
      </c>
      <c r="L144" s="28"/>
      <c r="M144" s="28"/>
      <c r="N144" s="30">
        <f t="shared" ref="N144" si="23">K144/J144</f>
        <v>132.26666666666668</v>
      </c>
      <c r="O144" s="28">
        <v>26</v>
      </c>
      <c r="P144" s="28">
        <f t="shared" si="16"/>
        <v>29</v>
      </c>
      <c r="Q144" s="28">
        <v>1</v>
      </c>
      <c r="R144" s="28">
        <f t="shared" si="17"/>
        <v>60431</v>
      </c>
    </row>
    <row r="145" spans="1:19" s="29" customFormat="1">
      <c r="A145" s="27">
        <v>42730</v>
      </c>
      <c r="B145" s="28">
        <v>26</v>
      </c>
      <c r="C145" s="29" t="s">
        <v>297</v>
      </c>
      <c r="F145" s="28">
        <v>61</v>
      </c>
      <c r="G145" s="29" t="s">
        <v>58</v>
      </c>
      <c r="H145" s="28">
        <v>5</v>
      </c>
      <c r="I145" s="28">
        <v>3</v>
      </c>
      <c r="J145" s="28">
        <v>15</v>
      </c>
      <c r="K145" s="28">
        <v>1964</v>
      </c>
      <c r="L145" s="28"/>
      <c r="M145" s="28"/>
      <c r="N145" s="30">
        <f t="shared" ref="N145" si="24">K145/J145</f>
        <v>130.93333333333334</v>
      </c>
      <c r="O145" s="28">
        <v>0</v>
      </c>
      <c r="P145" s="28">
        <f t="shared" si="16"/>
        <v>29</v>
      </c>
      <c r="Q145" s="28">
        <v>1</v>
      </c>
      <c r="R145" s="28">
        <f t="shared" si="17"/>
        <v>60431</v>
      </c>
    </row>
    <row r="146" spans="1:19" s="29" customFormat="1">
      <c r="A146" s="27">
        <v>42730</v>
      </c>
      <c r="B146" s="28">
        <v>27</v>
      </c>
      <c r="C146" s="29" t="s">
        <v>280</v>
      </c>
      <c r="F146" s="28">
        <v>63</v>
      </c>
      <c r="G146" s="38" t="s">
        <v>56</v>
      </c>
      <c r="H146" s="28">
        <v>5</v>
      </c>
      <c r="I146" s="28">
        <v>5</v>
      </c>
      <c r="J146" s="28">
        <v>15</v>
      </c>
      <c r="K146" s="28">
        <v>1950</v>
      </c>
      <c r="L146" s="28"/>
      <c r="M146" s="28"/>
      <c r="N146" s="30">
        <f>K146/J146</f>
        <v>130</v>
      </c>
      <c r="O146" s="28">
        <v>86</v>
      </c>
      <c r="P146" s="28">
        <f t="shared" si="16"/>
        <v>29</v>
      </c>
      <c r="Q146" s="28">
        <v>1</v>
      </c>
      <c r="R146" s="28">
        <f t="shared" si="17"/>
        <v>60431</v>
      </c>
    </row>
    <row r="147" spans="1:19" s="29" customFormat="1">
      <c r="A147" s="27">
        <v>42730</v>
      </c>
      <c r="B147" s="28">
        <v>28</v>
      </c>
      <c r="C147" s="36" t="s">
        <v>52</v>
      </c>
      <c r="D147" s="36"/>
      <c r="E147" s="36"/>
      <c r="F147" s="37">
        <v>54</v>
      </c>
      <c r="G147" s="38" t="s">
        <v>56</v>
      </c>
      <c r="H147" s="28">
        <v>5</v>
      </c>
      <c r="I147" s="28">
        <v>4</v>
      </c>
      <c r="J147" s="28">
        <v>14</v>
      </c>
      <c r="K147" s="28">
        <v>1829</v>
      </c>
      <c r="L147" s="28"/>
      <c r="M147" s="28"/>
      <c r="N147" s="30">
        <f>K147/J147</f>
        <v>130.64285714285714</v>
      </c>
      <c r="O147" s="28">
        <v>97</v>
      </c>
      <c r="P147" s="28">
        <f t="shared" si="16"/>
        <v>29</v>
      </c>
      <c r="Q147" s="28">
        <v>1</v>
      </c>
      <c r="R147" s="28">
        <f t="shared" si="17"/>
        <v>60431</v>
      </c>
    </row>
    <row r="148" spans="1:19" s="29" customFormat="1" ht="15.4" thickBot="1">
      <c r="A148" s="127">
        <v>42730</v>
      </c>
      <c r="B148" s="128">
        <v>29</v>
      </c>
      <c r="C148" s="143" t="s">
        <v>296</v>
      </c>
      <c r="D148" s="143"/>
      <c r="E148" s="143"/>
      <c r="F148" s="144">
        <v>62</v>
      </c>
      <c r="G148" s="145" t="s">
        <v>58</v>
      </c>
      <c r="H148" s="128">
        <v>5</v>
      </c>
      <c r="I148" s="128">
        <v>3</v>
      </c>
      <c r="J148" s="128">
        <v>12</v>
      </c>
      <c r="K148" s="128">
        <v>1600</v>
      </c>
      <c r="L148" s="128"/>
      <c r="M148" s="128"/>
      <c r="N148" s="132">
        <f>K148/J148</f>
        <v>133.33333333333334</v>
      </c>
      <c r="O148" s="128">
        <v>20</v>
      </c>
      <c r="P148" s="128">
        <f t="shared" si="16"/>
        <v>29</v>
      </c>
      <c r="Q148" s="128">
        <v>1</v>
      </c>
      <c r="R148" s="128">
        <f t="shared" si="17"/>
        <v>60431</v>
      </c>
      <c r="S148" s="133"/>
    </row>
    <row r="149" spans="1:19" s="49" customFormat="1" ht="16.149999999999999" thickTop="1">
      <c r="A149" s="47">
        <v>42737</v>
      </c>
      <c r="B149" s="48">
        <v>1</v>
      </c>
      <c r="C149" s="77" t="s">
        <v>354</v>
      </c>
      <c r="D149" s="77"/>
      <c r="E149" s="77"/>
      <c r="F149" s="58">
        <v>74</v>
      </c>
      <c r="G149" s="59" t="s">
        <v>366</v>
      </c>
      <c r="H149" s="48">
        <v>6</v>
      </c>
      <c r="I149" s="48">
        <v>1</v>
      </c>
      <c r="J149" s="48">
        <v>16</v>
      </c>
      <c r="K149" s="48">
        <v>2160</v>
      </c>
      <c r="L149" s="48"/>
      <c r="M149" s="48"/>
      <c r="N149" s="50">
        <f>IF(J149=0,0,K149/J149)</f>
        <v>135</v>
      </c>
      <c r="O149" s="48">
        <v>128</v>
      </c>
      <c r="P149" s="48">
        <v>30</v>
      </c>
      <c r="Q149" s="48">
        <v>5</v>
      </c>
      <c r="R149" s="48">
        <f>SUM(K149:K178)</f>
        <v>46228</v>
      </c>
    </row>
    <row r="150" spans="1:19" s="49" customFormat="1">
      <c r="A150" s="47">
        <v>42737</v>
      </c>
      <c r="B150" s="48">
        <v>2</v>
      </c>
      <c r="C150" s="51" t="s">
        <v>34</v>
      </c>
      <c r="D150" s="51"/>
      <c r="E150" s="51"/>
      <c r="F150" s="48">
        <v>72</v>
      </c>
      <c r="G150" s="49" t="s">
        <v>55</v>
      </c>
      <c r="H150" s="48">
        <v>6</v>
      </c>
      <c r="I150" s="48">
        <v>6</v>
      </c>
      <c r="J150" s="48">
        <v>16</v>
      </c>
      <c r="K150" s="48">
        <v>2153</v>
      </c>
      <c r="L150" s="48"/>
      <c r="M150" s="48"/>
      <c r="N150" s="50">
        <f>IF(J150=0,0,K150/J150)</f>
        <v>134.5625</v>
      </c>
      <c r="O150" s="48">
        <v>529</v>
      </c>
      <c r="P150" s="48">
        <v>30</v>
      </c>
      <c r="Q150" s="48">
        <v>5</v>
      </c>
      <c r="R150" s="48">
        <v>46228</v>
      </c>
    </row>
    <row r="151" spans="1:19" s="49" customFormat="1">
      <c r="A151" s="47">
        <v>42737</v>
      </c>
      <c r="B151" s="48">
        <v>3</v>
      </c>
      <c r="C151" s="49" t="s">
        <v>32</v>
      </c>
      <c r="F151" s="48">
        <v>107</v>
      </c>
      <c r="G151" s="49" t="s">
        <v>55</v>
      </c>
      <c r="H151" s="48">
        <v>6</v>
      </c>
      <c r="I151" s="48">
        <v>5</v>
      </c>
      <c r="J151" s="48">
        <v>16</v>
      </c>
      <c r="K151" s="48">
        <v>2145</v>
      </c>
      <c r="L151" s="48"/>
      <c r="M151" s="48"/>
      <c r="N151" s="50">
        <f>IF(J151=0,0,K151/J151)</f>
        <v>134.0625</v>
      </c>
      <c r="O151" s="48">
        <v>334</v>
      </c>
      <c r="P151" s="48">
        <v>30</v>
      </c>
      <c r="Q151" s="48">
        <v>5</v>
      </c>
      <c r="R151" s="48">
        <v>46228</v>
      </c>
    </row>
    <row r="152" spans="1:19" s="49" customFormat="1">
      <c r="A152" s="47">
        <v>42737</v>
      </c>
      <c r="B152" s="48">
        <v>4</v>
      </c>
      <c r="C152" s="49" t="s">
        <v>35</v>
      </c>
      <c r="F152" s="48">
        <v>72</v>
      </c>
      <c r="G152" s="49" t="s">
        <v>56</v>
      </c>
      <c r="H152" s="48">
        <v>6</v>
      </c>
      <c r="I152" s="48">
        <v>6</v>
      </c>
      <c r="J152" s="48">
        <v>16</v>
      </c>
      <c r="K152" s="48">
        <v>2129</v>
      </c>
      <c r="L152" s="48"/>
      <c r="M152" s="48"/>
      <c r="N152" s="50">
        <f>IF(J152=0,0,K152/J152)</f>
        <v>133.0625</v>
      </c>
      <c r="O152" s="48">
        <v>95</v>
      </c>
      <c r="P152" s="48">
        <v>30</v>
      </c>
      <c r="Q152" s="48">
        <v>5</v>
      </c>
      <c r="R152" s="48">
        <v>46228</v>
      </c>
    </row>
    <row r="153" spans="1:19" s="49" customFormat="1">
      <c r="A153" s="47">
        <v>42737</v>
      </c>
      <c r="B153" s="48">
        <v>5</v>
      </c>
      <c r="C153" s="56" t="s">
        <v>52</v>
      </c>
      <c r="D153" s="56"/>
      <c r="E153" s="56"/>
      <c r="F153" s="54">
        <v>55</v>
      </c>
      <c r="G153" s="55" t="s">
        <v>56</v>
      </c>
      <c r="H153" s="48">
        <v>6</v>
      </c>
      <c r="I153" s="48">
        <v>5</v>
      </c>
      <c r="J153" s="48">
        <v>16</v>
      </c>
      <c r="K153" s="48">
        <v>2125</v>
      </c>
      <c r="L153" s="48"/>
      <c r="M153" s="48"/>
      <c r="N153" s="50">
        <f t="shared" ref="N153" si="25">IF(J153=0,0,K153/J153)</f>
        <v>132.8125</v>
      </c>
      <c r="O153" s="48">
        <v>258</v>
      </c>
      <c r="P153" s="48">
        <v>30</v>
      </c>
      <c r="Q153" s="48">
        <v>5</v>
      </c>
      <c r="R153" s="48">
        <v>46228</v>
      </c>
    </row>
    <row r="154" spans="1:19" s="49" customFormat="1">
      <c r="A154" s="47">
        <v>42737</v>
      </c>
      <c r="B154" s="48">
        <v>6</v>
      </c>
      <c r="C154" s="49" t="s">
        <v>43</v>
      </c>
      <c r="F154" s="48">
        <v>84</v>
      </c>
      <c r="G154" s="49" t="s">
        <v>55</v>
      </c>
      <c r="H154" s="48">
        <v>6</v>
      </c>
      <c r="I154" s="48">
        <v>6</v>
      </c>
      <c r="J154" s="48">
        <v>16</v>
      </c>
      <c r="K154" s="48">
        <v>2121</v>
      </c>
      <c r="L154" s="48"/>
      <c r="M154" s="48"/>
      <c r="N154" s="50">
        <f t="shared" ref="N154:N160" si="26">IF(J154=0,0,K154/J154)</f>
        <v>132.5625</v>
      </c>
      <c r="O154" s="48">
        <v>349</v>
      </c>
      <c r="P154" s="48">
        <v>30</v>
      </c>
      <c r="Q154" s="48">
        <v>5</v>
      </c>
      <c r="R154" s="48">
        <v>46228</v>
      </c>
    </row>
    <row r="155" spans="1:19" s="49" customFormat="1">
      <c r="A155" s="47">
        <v>42737</v>
      </c>
      <c r="B155" s="48">
        <v>7</v>
      </c>
      <c r="C155" s="49" t="s">
        <v>46</v>
      </c>
      <c r="F155" s="48">
        <v>63</v>
      </c>
      <c r="G155" s="49" t="s">
        <v>58</v>
      </c>
      <c r="H155" s="48">
        <v>6</v>
      </c>
      <c r="I155" s="48">
        <v>6</v>
      </c>
      <c r="J155" s="48">
        <v>16</v>
      </c>
      <c r="K155" s="48">
        <v>2110</v>
      </c>
      <c r="L155" s="48"/>
      <c r="M155" s="48"/>
      <c r="N155" s="50">
        <f t="shared" si="26"/>
        <v>131.875</v>
      </c>
      <c r="O155" s="48">
        <v>38</v>
      </c>
      <c r="P155" s="48">
        <v>30</v>
      </c>
      <c r="Q155" s="48">
        <v>5</v>
      </c>
      <c r="R155" s="48">
        <v>46228</v>
      </c>
    </row>
    <row r="156" spans="1:19" s="49" customFormat="1">
      <c r="A156" s="47">
        <v>42737</v>
      </c>
      <c r="B156" s="48">
        <v>8</v>
      </c>
      <c r="C156" s="49" t="s">
        <v>280</v>
      </c>
      <c r="F156" s="48">
        <v>63</v>
      </c>
      <c r="G156" s="55" t="s">
        <v>56</v>
      </c>
      <c r="H156" s="48">
        <v>6</v>
      </c>
      <c r="I156" s="48">
        <v>6</v>
      </c>
      <c r="J156" s="48">
        <v>16</v>
      </c>
      <c r="K156" s="48">
        <v>2109</v>
      </c>
      <c r="L156" s="48"/>
      <c r="M156" s="48"/>
      <c r="N156" s="50">
        <f t="shared" si="26"/>
        <v>131.8125</v>
      </c>
      <c r="O156" s="48">
        <v>112</v>
      </c>
      <c r="P156" s="48">
        <v>30</v>
      </c>
      <c r="Q156" s="48">
        <v>5</v>
      </c>
      <c r="R156" s="48">
        <v>46228</v>
      </c>
    </row>
    <row r="157" spans="1:19" s="49" customFormat="1">
      <c r="A157" s="47">
        <v>42737</v>
      </c>
      <c r="B157" s="48">
        <v>9</v>
      </c>
      <c r="C157" s="49" t="s">
        <v>39</v>
      </c>
      <c r="F157" s="48">
        <v>64</v>
      </c>
      <c r="G157" s="49" t="s">
        <v>58</v>
      </c>
      <c r="H157" s="48">
        <v>6</v>
      </c>
      <c r="I157" s="48">
        <v>6</v>
      </c>
      <c r="J157" s="48">
        <v>16</v>
      </c>
      <c r="K157" s="48">
        <v>2101</v>
      </c>
      <c r="L157" s="48"/>
      <c r="M157" s="48"/>
      <c r="N157" s="50">
        <f t="shared" si="26"/>
        <v>131.3125</v>
      </c>
      <c r="O157" s="48">
        <v>83</v>
      </c>
      <c r="P157" s="48">
        <v>30</v>
      </c>
      <c r="Q157" s="48">
        <v>5</v>
      </c>
      <c r="R157" s="48">
        <v>46228</v>
      </c>
    </row>
    <row r="158" spans="1:19" s="49" customFormat="1">
      <c r="A158" s="47">
        <v>42737</v>
      </c>
      <c r="B158" s="48">
        <v>10</v>
      </c>
      <c r="C158" s="49" t="s">
        <v>9</v>
      </c>
      <c r="F158" s="48">
        <v>79</v>
      </c>
      <c r="G158" s="49" t="s">
        <v>10</v>
      </c>
      <c r="H158" s="48">
        <v>6</v>
      </c>
      <c r="I158" s="48">
        <v>6</v>
      </c>
      <c r="J158" s="48">
        <v>16</v>
      </c>
      <c r="K158" s="48">
        <v>2096</v>
      </c>
      <c r="L158" s="48"/>
      <c r="M158" s="48"/>
      <c r="N158" s="50">
        <f t="shared" si="26"/>
        <v>131</v>
      </c>
      <c r="O158" s="48">
        <v>382</v>
      </c>
      <c r="P158" s="48">
        <v>30</v>
      </c>
      <c r="Q158" s="48">
        <v>5</v>
      </c>
      <c r="R158" s="48">
        <v>46228</v>
      </c>
    </row>
    <row r="159" spans="1:19" s="49" customFormat="1">
      <c r="A159" s="47">
        <v>42737</v>
      </c>
      <c r="B159" s="48">
        <v>11</v>
      </c>
      <c r="C159" s="49" t="s">
        <v>337</v>
      </c>
      <c r="F159" s="48">
        <v>72</v>
      </c>
      <c r="G159" s="49" t="s">
        <v>56</v>
      </c>
      <c r="H159" s="48">
        <v>6</v>
      </c>
      <c r="I159" s="48">
        <v>3</v>
      </c>
      <c r="J159" s="48">
        <v>16</v>
      </c>
      <c r="K159" s="48">
        <v>2090</v>
      </c>
      <c r="L159" s="48"/>
      <c r="M159" s="48"/>
      <c r="N159" s="50">
        <f t="shared" si="26"/>
        <v>130.625</v>
      </c>
      <c r="O159" s="48">
        <v>102</v>
      </c>
      <c r="P159" s="48">
        <v>30</v>
      </c>
      <c r="Q159" s="48">
        <v>5</v>
      </c>
      <c r="R159" s="48">
        <v>46228</v>
      </c>
    </row>
    <row r="160" spans="1:19" s="49" customFormat="1">
      <c r="A160" s="47">
        <v>42737</v>
      </c>
      <c r="B160" s="48">
        <v>12</v>
      </c>
      <c r="C160" s="49" t="s">
        <v>36</v>
      </c>
      <c r="F160" s="48">
        <v>55</v>
      </c>
      <c r="G160" s="49" t="s">
        <v>56</v>
      </c>
      <c r="H160" s="48">
        <v>6</v>
      </c>
      <c r="I160" s="48">
        <v>6</v>
      </c>
      <c r="J160" s="48">
        <v>15</v>
      </c>
      <c r="K160" s="48">
        <v>2025</v>
      </c>
      <c r="L160" s="48"/>
      <c r="M160" s="48"/>
      <c r="N160" s="50">
        <f t="shared" si="26"/>
        <v>135</v>
      </c>
      <c r="O160" s="48">
        <v>154</v>
      </c>
      <c r="P160" s="48">
        <v>30</v>
      </c>
      <c r="Q160" s="48">
        <v>5</v>
      </c>
      <c r="R160" s="48">
        <v>46228</v>
      </c>
    </row>
    <row r="161" spans="1:20" s="49" customFormat="1">
      <c r="A161" s="47">
        <v>42737</v>
      </c>
      <c r="B161" s="48">
        <v>13</v>
      </c>
      <c r="C161" s="49" t="s">
        <v>37</v>
      </c>
      <c r="F161" s="48">
        <v>69</v>
      </c>
      <c r="G161" s="49" t="s">
        <v>55</v>
      </c>
      <c r="H161" s="48">
        <v>6</v>
      </c>
      <c r="I161" s="48">
        <v>6</v>
      </c>
      <c r="J161" s="48">
        <v>15</v>
      </c>
      <c r="K161" s="48">
        <v>2021</v>
      </c>
      <c r="L161" s="48"/>
      <c r="M161" s="48"/>
      <c r="N161" s="50">
        <f t="shared" ref="N161:N171" si="27">IF(J161=0,0,K161/J161)</f>
        <v>134.73333333333332</v>
      </c>
      <c r="O161" s="48">
        <v>121</v>
      </c>
      <c r="P161" s="48">
        <v>30</v>
      </c>
      <c r="Q161" s="48">
        <v>5</v>
      </c>
      <c r="R161" s="48">
        <v>46228</v>
      </c>
    </row>
    <row r="162" spans="1:20" s="49" customFormat="1">
      <c r="A162" s="47">
        <v>42737</v>
      </c>
      <c r="B162" s="48">
        <v>14</v>
      </c>
      <c r="C162" s="53" t="s">
        <v>365</v>
      </c>
      <c r="D162" s="53"/>
      <c r="E162" s="53"/>
      <c r="F162" s="54">
        <v>76</v>
      </c>
      <c r="G162" s="55" t="s">
        <v>58</v>
      </c>
      <c r="H162" s="48">
        <v>6</v>
      </c>
      <c r="I162" s="48">
        <v>3</v>
      </c>
      <c r="J162" s="48">
        <v>15</v>
      </c>
      <c r="K162" s="48">
        <v>1996</v>
      </c>
      <c r="L162" s="48"/>
      <c r="M162" s="48"/>
      <c r="N162" s="50">
        <f>IF(J162=0,0,K162/J162)</f>
        <v>133.06666666666666</v>
      </c>
      <c r="O162" s="48">
        <v>101</v>
      </c>
      <c r="P162" s="48">
        <v>30</v>
      </c>
      <c r="Q162" s="48">
        <v>5</v>
      </c>
      <c r="R162" s="48">
        <v>46228</v>
      </c>
    </row>
    <row r="163" spans="1:20" s="49" customFormat="1">
      <c r="A163" s="47">
        <v>42737</v>
      </c>
      <c r="B163" s="48">
        <v>15</v>
      </c>
      <c r="C163" s="49" t="s">
        <v>48</v>
      </c>
      <c r="F163" s="48">
        <v>67</v>
      </c>
      <c r="G163" s="49" t="s">
        <v>56</v>
      </c>
      <c r="H163" s="48">
        <v>6</v>
      </c>
      <c r="I163" s="48">
        <v>6</v>
      </c>
      <c r="J163" s="48">
        <v>15</v>
      </c>
      <c r="K163" s="48">
        <v>1994</v>
      </c>
      <c r="L163" s="48"/>
      <c r="M163" s="48"/>
      <c r="N163" s="50">
        <f t="shared" si="27"/>
        <v>132.93333333333334</v>
      </c>
      <c r="O163" s="48">
        <v>132</v>
      </c>
      <c r="P163" s="48">
        <v>30</v>
      </c>
      <c r="Q163" s="48">
        <v>5</v>
      </c>
      <c r="R163" s="48">
        <v>46228</v>
      </c>
    </row>
    <row r="164" spans="1:20" s="49" customFormat="1">
      <c r="A164" s="47">
        <v>42737</v>
      </c>
      <c r="B164" s="48">
        <v>16</v>
      </c>
      <c r="C164" s="49" t="s">
        <v>42</v>
      </c>
      <c r="F164" s="48">
        <v>60</v>
      </c>
      <c r="G164" s="49" t="s">
        <v>56</v>
      </c>
      <c r="H164" s="48">
        <v>6</v>
      </c>
      <c r="I164" s="48">
        <v>6</v>
      </c>
      <c r="J164" s="48">
        <v>15</v>
      </c>
      <c r="K164" s="48">
        <v>1984</v>
      </c>
      <c r="L164" s="48"/>
      <c r="M164" s="48"/>
      <c r="N164" s="50">
        <f t="shared" si="27"/>
        <v>132.26666666666668</v>
      </c>
      <c r="O164" s="48">
        <v>106</v>
      </c>
      <c r="P164" s="48">
        <v>30</v>
      </c>
      <c r="Q164" s="48">
        <v>5</v>
      </c>
      <c r="R164" s="48">
        <v>46228</v>
      </c>
    </row>
    <row r="165" spans="1:20" s="49" customFormat="1">
      <c r="A165" s="47">
        <v>42737</v>
      </c>
      <c r="B165" s="48">
        <v>17</v>
      </c>
      <c r="C165" s="56" t="s">
        <v>338</v>
      </c>
      <c r="D165" s="56"/>
      <c r="E165" s="56"/>
      <c r="F165" s="54">
        <v>62</v>
      </c>
      <c r="G165" s="55" t="s">
        <v>56</v>
      </c>
      <c r="H165" s="48">
        <v>6</v>
      </c>
      <c r="I165" s="48">
        <v>2</v>
      </c>
      <c r="J165" s="48">
        <v>15</v>
      </c>
      <c r="K165" s="48">
        <v>1980</v>
      </c>
      <c r="L165" s="48"/>
      <c r="M165" s="48"/>
      <c r="N165" s="50">
        <f>IF(J165=0,0,K165/J165)</f>
        <v>132</v>
      </c>
      <c r="O165" s="48">
        <v>271</v>
      </c>
      <c r="P165" s="48">
        <v>30</v>
      </c>
      <c r="Q165" s="48">
        <v>5</v>
      </c>
      <c r="R165" s="48">
        <v>46228</v>
      </c>
    </row>
    <row r="166" spans="1:20" s="49" customFormat="1">
      <c r="A166" s="47">
        <v>42737</v>
      </c>
      <c r="B166" s="48">
        <v>18</v>
      </c>
      <c r="C166" s="49" t="s">
        <v>45</v>
      </c>
      <c r="F166" s="48">
        <v>60</v>
      </c>
      <c r="G166" s="49" t="s">
        <v>56</v>
      </c>
      <c r="H166" s="48">
        <v>6</v>
      </c>
      <c r="I166" s="48">
        <v>6</v>
      </c>
      <c r="J166" s="48">
        <v>15</v>
      </c>
      <c r="K166" s="48">
        <v>1980</v>
      </c>
      <c r="L166" s="48"/>
      <c r="M166" s="48"/>
      <c r="N166" s="50">
        <f t="shared" si="27"/>
        <v>132</v>
      </c>
      <c r="O166" s="48">
        <v>108</v>
      </c>
      <c r="P166" s="48">
        <v>30</v>
      </c>
      <c r="Q166" s="48">
        <v>5</v>
      </c>
      <c r="R166" s="48">
        <v>46228</v>
      </c>
    </row>
    <row r="167" spans="1:20" s="49" customFormat="1">
      <c r="A167" s="47">
        <v>42737</v>
      </c>
      <c r="B167" s="48">
        <v>19</v>
      </c>
      <c r="C167" s="49" t="s">
        <v>41</v>
      </c>
      <c r="F167" s="48">
        <v>74</v>
      </c>
      <c r="G167" s="49" t="s">
        <v>56</v>
      </c>
      <c r="H167" s="48">
        <v>6</v>
      </c>
      <c r="I167" s="48">
        <v>6</v>
      </c>
      <c r="J167" s="48">
        <v>15</v>
      </c>
      <c r="K167" s="48">
        <v>1948</v>
      </c>
      <c r="L167" s="48"/>
      <c r="M167" s="48"/>
      <c r="N167" s="50">
        <f t="shared" si="27"/>
        <v>129.86666666666667</v>
      </c>
      <c r="O167" s="48">
        <v>123</v>
      </c>
      <c r="P167" s="48">
        <v>30</v>
      </c>
      <c r="Q167" s="48">
        <v>5</v>
      </c>
      <c r="R167" s="48">
        <v>46228</v>
      </c>
    </row>
    <row r="168" spans="1:20" s="49" customFormat="1">
      <c r="A168" s="47">
        <v>42737</v>
      </c>
      <c r="B168" s="48">
        <v>20</v>
      </c>
      <c r="C168" s="49" t="s">
        <v>297</v>
      </c>
      <c r="F168" s="48">
        <v>62</v>
      </c>
      <c r="G168" s="49" t="s">
        <v>58</v>
      </c>
      <c r="H168" s="48">
        <v>6</v>
      </c>
      <c r="I168" s="48">
        <v>4</v>
      </c>
      <c r="J168" s="48">
        <v>14</v>
      </c>
      <c r="K168" s="48">
        <v>1837</v>
      </c>
      <c r="L168" s="48"/>
      <c r="M168" s="48"/>
      <c r="N168" s="50">
        <f>IF(J168=0,0,K168/J168)</f>
        <v>131.21428571428572</v>
      </c>
      <c r="O168" s="48">
        <v>4</v>
      </c>
      <c r="P168" s="48">
        <v>30</v>
      </c>
      <c r="Q168" s="48">
        <v>5</v>
      </c>
      <c r="R168" s="48">
        <v>46228</v>
      </c>
    </row>
    <row r="169" spans="1:20" s="49" customFormat="1">
      <c r="A169" s="47">
        <v>42737</v>
      </c>
      <c r="B169" s="48">
        <v>21</v>
      </c>
      <c r="C169" s="49" t="s">
        <v>49</v>
      </c>
      <c r="F169" s="48">
        <v>70</v>
      </c>
      <c r="G169" s="49" t="s">
        <v>339</v>
      </c>
      <c r="H169" s="48">
        <v>6</v>
      </c>
      <c r="I169" s="48">
        <v>6</v>
      </c>
      <c r="J169" s="48">
        <v>13</v>
      </c>
      <c r="K169" s="48">
        <v>1712</v>
      </c>
      <c r="L169" s="48"/>
      <c r="M169" s="48"/>
      <c r="N169" s="50">
        <f t="shared" si="27"/>
        <v>131.69230769230768</v>
      </c>
      <c r="O169" s="48">
        <v>23</v>
      </c>
      <c r="P169" s="48">
        <v>30</v>
      </c>
      <c r="Q169" s="48">
        <v>5</v>
      </c>
      <c r="R169" s="48">
        <v>46228</v>
      </c>
    </row>
    <row r="170" spans="1:20" s="49" customFormat="1">
      <c r="A170" s="47">
        <v>42737</v>
      </c>
      <c r="B170" s="48">
        <v>22</v>
      </c>
      <c r="C170" s="49" t="s">
        <v>53</v>
      </c>
      <c r="F170" s="48">
        <v>65</v>
      </c>
      <c r="G170" s="49" t="s">
        <v>58</v>
      </c>
      <c r="H170" s="48">
        <v>6</v>
      </c>
      <c r="I170" s="48">
        <v>4</v>
      </c>
      <c r="J170" s="48">
        <v>12</v>
      </c>
      <c r="K170" s="48">
        <v>1580</v>
      </c>
      <c r="L170" s="48"/>
      <c r="M170" s="48"/>
      <c r="N170" s="50">
        <f t="shared" si="27"/>
        <v>131.66666666666666</v>
      </c>
      <c r="O170" s="48">
        <v>57</v>
      </c>
      <c r="P170" s="48">
        <v>30</v>
      </c>
      <c r="Q170" s="48">
        <v>5</v>
      </c>
      <c r="R170" s="48">
        <v>46228</v>
      </c>
    </row>
    <row r="171" spans="1:20" s="49" customFormat="1">
      <c r="A171" s="47">
        <v>42737</v>
      </c>
      <c r="B171" s="48">
        <v>23</v>
      </c>
      <c r="C171" s="49" t="s">
        <v>50</v>
      </c>
      <c r="F171" s="48">
        <v>63</v>
      </c>
      <c r="G171" s="49" t="s">
        <v>58</v>
      </c>
      <c r="H171" s="48">
        <v>6</v>
      </c>
      <c r="I171" s="48">
        <v>6</v>
      </c>
      <c r="J171" s="48">
        <v>12</v>
      </c>
      <c r="K171" s="48">
        <v>1562</v>
      </c>
      <c r="L171" s="48"/>
      <c r="M171" s="48"/>
      <c r="N171" s="50">
        <f t="shared" si="27"/>
        <v>130.16666666666666</v>
      </c>
      <c r="O171" s="48">
        <v>22</v>
      </c>
      <c r="P171" s="48">
        <v>30</v>
      </c>
      <c r="Q171" s="48">
        <v>5</v>
      </c>
      <c r="R171" s="48">
        <v>46228</v>
      </c>
    </row>
    <row r="172" spans="1:20" s="49" customFormat="1">
      <c r="A172" s="47">
        <v>42737</v>
      </c>
      <c r="B172" s="48">
        <v>24</v>
      </c>
      <c r="C172" s="49" t="s">
        <v>28</v>
      </c>
      <c r="F172" s="48">
        <v>92</v>
      </c>
      <c r="G172" s="49" t="s">
        <v>55</v>
      </c>
      <c r="H172" s="48">
        <v>6</v>
      </c>
      <c r="I172" s="48">
        <v>6</v>
      </c>
      <c r="J172" s="48">
        <v>2</v>
      </c>
      <c r="K172" s="48">
        <v>270</v>
      </c>
      <c r="L172" s="48"/>
      <c r="M172" s="48"/>
      <c r="N172" s="50">
        <f t="shared" ref="N172" si="28">IF(J172=0,0,K172/J172)</f>
        <v>135</v>
      </c>
      <c r="O172" s="48">
        <v>0</v>
      </c>
      <c r="P172" s="48">
        <v>30</v>
      </c>
      <c r="Q172" s="48">
        <v>5</v>
      </c>
      <c r="R172" s="48">
        <v>46228</v>
      </c>
    </row>
    <row r="173" spans="1:20" s="49" customFormat="1">
      <c r="A173" s="47">
        <v>42737</v>
      </c>
      <c r="B173" s="48">
        <v>25</v>
      </c>
      <c r="C173" s="76" t="s">
        <v>29</v>
      </c>
      <c r="D173" s="76"/>
      <c r="E173" s="76"/>
      <c r="F173" s="61">
        <v>89</v>
      </c>
      <c r="G173" s="62" t="s">
        <v>55</v>
      </c>
      <c r="H173" s="48">
        <v>6</v>
      </c>
      <c r="I173" s="48">
        <v>5</v>
      </c>
      <c r="J173" s="48">
        <v>2</v>
      </c>
      <c r="K173" s="48">
        <v>0</v>
      </c>
      <c r="L173" s="48"/>
      <c r="M173" s="48"/>
      <c r="N173" s="50">
        <f t="shared" ref="N173" si="29">IF(J173=0,0,K173/J173)</f>
        <v>0</v>
      </c>
      <c r="O173" s="48">
        <v>2</v>
      </c>
      <c r="P173" s="48">
        <v>30</v>
      </c>
      <c r="Q173" s="48">
        <v>5</v>
      </c>
      <c r="R173" s="48">
        <v>46228</v>
      </c>
      <c r="S173" s="52"/>
      <c r="T173" s="52"/>
    </row>
    <row r="174" spans="1:20" s="49" customFormat="1">
      <c r="A174" s="47">
        <v>42737</v>
      </c>
      <c r="B174" s="48">
        <v>26</v>
      </c>
      <c r="C174" s="62" t="s">
        <v>292</v>
      </c>
      <c r="D174" s="62"/>
      <c r="E174" s="62"/>
      <c r="F174" s="61">
        <v>84</v>
      </c>
      <c r="G174" s="62" t="s">
        <v>55</v>
      </c>
      <c r="H174" s="48">
        <v>6</v>
      </c>
      <c r="I174" s="48">
        <v>3</v>
      </c>
      <c r="J174" s="48">
        <v>3</v>
      </c>
      <c r="K174" s="48">
        <v>0</v>
      </c>
      <c r="L174" s="48"/>
      <c r="M174" s="48"/>
      <c r="N174" s="50">
        <f t="shared" ref="N174:N195" si="30">IF(J174=0,0,K174/J174)</f>
        <v>0</v>
      </c>
      <c r="O174" s="48">
        <v>68</v>
      </c>
      <c r="P174" s="48">
        <v>30</v>
      </c>
      <c r="Q174" s="48">
        <v>5</v>
      </c>
      <c r="R174" s="48">
        <v>46228</v>
      </c>
    </row>
    <row r="175" spans="1:20" s="49" customFormat="1">
      <c r="A175" s="47">
        <v>42737</v>
      </c>
      <c r="B175" s="48">
        <v>27</v>
      </c>
      <c r="C175" s="62" t="s">
        <v>33</v>
      </c>
      <c r="D175" s="62"/>
      <c r="E175" s="62"/>
      <c r="F175" s="61">
        <v>77</v>
      </c>
      <c r="G175" s="62" t="s">
        <v>55</v>
      </c>
      <c r="H175" s="48">
        <v>6</v>
      </c>
      <c r="I175" s="48">
        <v>5</v>
      </c>
      <c r="J175" s="48">
        <v>3</v>
      </c>
      <c r="K175" s="48">
        <v>0</v>
      </c>
      <c r="L175" s="48"/>
      <c r="M175" s="48"/>
      <c r="N175" s="50">
        <f t="shared" si="30"/>
        <v>0</v>
      </c>
      <c r="O175" s="48">
        <v>300</v>
      </c>
      <c r="P175" s="48">
        <v>30</v>
      </c>
      <c r="Q175" s="48">
        <v>5</v>
      </c>
      <c r="R175" s="48">
        <v>46228</v>
      </c>
    </row>
    <row r="176" spans="1:20" s="49" customFormat="1">
      <c r="A176" s="47">
        <v>42737</v>
      </c>
      <c r="B176" s="48">
        <v>28</v>
      </c>
      <c r="C176" s="62" t="s">
        <v>31</v>
      </c>
      <c r="D176" s="62"/>
      <c r="E176" s="62"/>
      <c r="F176" s="61">
        <v>56</v>
      </c>
      <c r="G176" s="62" t="s">
        <v>55</v>
      </c>
      <c r="H176" s="48">
        <v>6</v>
      </c>
      <c r="I176" s="48">
        <v>5</v>
      </c>
      <c r="J176" s="48">
        <v>4</v>
      </c>
      <c r="K176" s="48">
        <v>0</v>
      </c>
      <c r="L176" s="48"/>
      <c r="M176" s="48"/>
      <c r="N176" s="50">
        <f t="shared" si="30"/>
        <v>0</v>
      </c>
      <c r="O176" s="48">
        <v>73</v>
      </c>
      <c r="P176" s="48">
        <v>30</v>
      </c>
      <c r="Q176" s="48">
        <v>5</v>
      </c>
      <c r="R176" s="48">
        <v>46228</v>
      </c>
    </row>
    <row r="177" spans="1:20" s="49" customFormat="1">
      <c r="A177" s="47">
        <v>42737</v>
      </c>
      <c r="B177" s="48">
        <v>29</v>
      </c>
      <c r="C177" s="62" t="s">
        <v>30</v>
      </c>
      <c r="D177" s="62"/>
      <c r="E177" s="62"/>
      <c r="F177" s="61">
        <v>71</v>
      </c>
      <c r="G177" s="62" t="s">
        <v>55</v>
      </c>
      <c r="H177" s="48">
        <v>6</v>
      </c>
      <c r="I177" s="48">
        <v>5</v>
      </c>
      <c r="J177" s="48">
        <v>4</v>
      </c>
      <c r="K177" s="48">
        <v>0</v>
      </c>
      <c r="L177" s="48"/>
      <c r="M177" s="48"/>
      <c r="N177" s="50">
        <f t="shared" si="30"/>
        <v>0</v>
      </c>
      <c r="O177" s="48">
        <v>592</v>
      </c>
      <c r="P177" s="48">
        <v>30</v>
      </c>
      <c r="Q177" s="48">
        <v>5</v>
      </c>
      <c r="R177" s="48">
        <v>46228</v>
      </c>
    </row>
    <row r="178" spans="1:20" s="49" customFormat="1" ht="16.149999999999999" thickBot="1">
      <c r="A178" s="134">
        <v>42737</v>
      </c>
      <c r="B178" s="135">
        <v>30</v>
      </c>
      <c r="C178" s="146" t="s">
        <v>367</v>
      </c>
      <c r="D178" s="146"/>
      <c r="E178" s="146"/>
      <c r="F178" s="147">
        <v>71</v>
      </c>
      <c r="G178" s="148" t="s">
        <v>368</v>
      </c>
      <c r="H178" s="135">
        <v>6</v>
      </c>
      <c r="I178" s="135">
        <v>0</v>
      </c>
      <c r="J178" s="135">
        <v>0</v>
      </c>
      <c r="K178" s="135">
        <v>0</v>
      </c>
      <c r="L178" s="135"/>
      <c r="M178" s="135"/>
      <c r="N178" s="140">
        <f t="shared" si="30"/>
        <v>0</v>
      </c>
      <c r="O178" s="135">
        <v>164</v>
      </c>
      <c r="P178" s="135">
        <v>30</v>
      </c>
      <c r="Q178" s="135">
        <v>5</v>
      </c>
      <c r="R178" s="135">
        <v>46228</v>
      </c>
      <c r="S178" s="141"/>
    </row>
    <row r="179" spans="1:20" s="29" customFormat="1" ht="15.4" thickTop="1">
      <c r="A179" s="27">
        <v>42744</v>
      </c>
      <c r="B179" s="28">
        <v>1</v>
      </c>
      <c r="C179" s="81" t="s">
        <v>29</v>
      </c>
      <c r="D179" s="81"/>
      <c r="E179" s="81"/>
      <c r="F179" s="37">
        <v>90</v>
      </c>
      <c r="G179" s="38" t="s">
        <v>55</v>
      </c>
      <c r="H179" s="28">
        <v>7</v>
      </c>
      <c r="I179" s="28">
        <v>6</v>
      </c>
      <c r="J179" s="28">
        <v>16</v>
      </c>
      <c r="K179" s="28">
        <v>2160</v>
      </c>
      <c r="L179" s="28"/>
      <c r="M179" s="28"/>
      <c r="N179" s="30">
        <f t="shared" si="30"/>
        <v>135</v>
      </c>
      <c r="O179" s="28">
        <v>131</v>
      </c>
      <c r="P179" s="28">
        <v>29</v>
      </c>
      <c r="Q179" s="28">
        <v>1</v>
      </c>
      <c r="R179" s="28">
        <f>SUM(K179:K207)</f>
        <v>59950</v>
      </c>
      <c r="S179" s="32"/>
      <c r="T179" s="32"/>
    </row>
    <row r="180" spans="1:20" s="29" customFormat="1" ht="15.75">
      <c r="A180" s="27">
        <v>42744</v>
      </c>
      <c r="B180" s="28">
        <v>2</v>
      </c>
      <c r="C180" s="79" t="s">
        <v>373</v>
      </c>
      <c r="D180" s="79"/>
      <c r="E180" s="79"/>
      <c r="F180" s="34">
        <v>89</v>
      </c>
      <c r="G180" s="80" t="s">
        <v>366</v>
      </c>
      <c r="H180" s="28">
        <v>7</v>
      </c>
      <c r="I180" s="28">
        <v>1</v>
      </c>
      <c r="J180" s="28">
        <v>16</v>
      </c>
      <c r="K180" s="28">
        <v>2160</v>
      </c>
      <c r="L180" s="28"/>
      <c r="M180" s="28"/>
      <c r="N180" s="30">
        <f t="shared" si="30"/>
        <v>135</v>
      </c>
      <c r="O180" s="28">
        <v>201</v>
      </c>
      <c r="P180" s="28">
        <v>29</v>
      </c>
      <c r="Q180" s="28">
        <v>1</v>
      </c>
      <c r="R180" s="28">
        <f t="shared" ref="R180:R207" si="31">$R$179</f>
        <v>59950</v>
      </c>
    </row>
    <row r="181" spans="1:20" s="29" customFormat="1">
      <c r="A181" s="27">
        <v>42744</v>
      </c>
      <c r="B181" s="28">
        <v>3</v>
      </c>
      <c r="C181" s="29" t="s">
        <v>369</v>
      </c>
      <c r="F181" s="28">
        <v>75</v>
      </c>
      <c r="G181" s="29" t="s">
        <v>370</v>
      </c>
      <c r="H181" s="28">
        <v>7</v>
      </c>
      <c r="I181" s="28">
        <v>2</v>
      </c>
      <c r="J181" s="28">
        <v>16</v>
      </c>
      <c r="K181" s="28">
        <v>2160</v>
      </c>
      <c r="L181" s="28"/>
      <c r="M181" s="28"/>
      <c r="N181" s="30">
        <f t="shared" si="30"/>
        <v>135</v>
      </c>
      <c r="O181" s="28">
        <v>99</v>
      </c>
      <c r="P181" s="28">
        <v>29</v>
      </c>
      <c r="Q181" s="28">
        <v>1</v>
      </c>
      <c r="R181" s="28">
        <f t="shared" si="31"/>
        <v>59950</v>
      </c>
    </row>
    <row r="182" spans="1:20" s="29" customFormat="1">
      <c r="A182" s="27">
        <v>42744</v>
      </c>
      <c r="B182" s="28">
        <v>4</v>
      </c>
      <c r="C182" s="29" t="s">
        <v>372</v>
      </c>
      <c r="F182" s="28">
        <v>73</v>
      </c>
      <c r="G182" s="29" t="s">
        <v>55</v>
      </c>
      <c r="H182" s="28">
        <v>7</v>
      </c>
      <c r="I182" s="28">
        <v>6</v>
      </c>
      <c r="J182" s="28">
        <v>16</v>
      </c>
      <c r="K182" s="28">
        <v>2160</v>
      </c>
      <c r="L182" s="28"/>
      <c r="M182" s="28"/>
      <c r="N182" s="30">
        <f t="shared" si="30"/>
        <v>135</v>
      </c>
      <c r="O182" s="28">
        <v>1662</v>
      </c>
      <c r="P182" s="28">
        <v>29</v>
      </c>
      <c r="Q182" s="28">
        <v>1</v>
      </c>
      <c r="R182" s="28">
        <f t="shared" si="31"/>
        <v>59950</v>
      </c>
    </row>
    <row r="183" spans="1:20" s="29" customFormat="1">
      <c r="A183" s="27">
        <v>42744</v>
      </c>
      <c r="B183" s="28">
        <v>5</v>
      </c>
      <c r="C183" s="31" t="s">
        <v>34</v>
      </c>
      <c r="D183" s="31"/>
      <c r="E183" s="31"/>
      <c r="F183" s="28">
        <v>72</v>
      </c>
      <c r="G183" s="29" t="s">
        <v>55</v>
      </c>
      <c r="H183" s="28">
        <v>7</v>
      </c>
      <c r="I183" s="28">
        <v>7</v>
      </c>
      <c r="J183" s="28">
        <v>16</v>
      </c>
      <c r="K183" s="28">
        <v>2160</v>
      </c>
      <c r="L183" s="28"/>
      <c r="M183" s="28"/>
      <c r="N183" s="30">
        <f t="shared" si="30"/>
        <v>135</v>
      </c>
      <c r="O183" s="28">
        <v>309</v>
      </c>
      <c r="P183" s="28">
        <v>29</v>
      </c>
      <c r="Q183" s="28">
        <v>1</v>
      </c>
      <c r="R183" s="28">
        <f>$R$179</f>
        <v>59950</v>
      </c>
    </row>
    <row r="184" spans="1:20" s="29" customFormat="1">
      <c r="A184" s="27">
        <v>42744</v>
      </c>
      <c r="B184" s="28">
        <v>6</v>
      </c>
      <c r="C184" s="29" t="s">
        <v>37</v>
      </c>
      <c r="F184" s="28">
        <v>70</v>
      </c>
      <c r="G184" s="29" t="s">
        <v>55</v>
      </c>
      <c r="H184" s="28">
        <v>7</v>
      </c>
      <c r="I184" s="28">
        <v>7</v>
      </c>
      <c r="J184" s="28">
        <v>16</v>
      </c>
      <c r="K184" s="28">
        <v>2160</v>
      </c>
      <c r="L184" s="28"/>
      <c r="M184" s="28"/>
      <c r="N184" s="30">
        <f t="shared" si="30"/>
        <v>135</v>
      </c>
      <c r="O184" s="28">
        <v>133</v>
      </c>
      <c r="P184" s="28">
        <v>29</v>
      </c>
      <c r="Q184" s="28">
        <v>1</v>
      </c>
      <c r="R184" s="28">
        <f t="shared" si="31"/>
        <v>59950</v>
      </c>
    </row>
    <row r="185" spans="1:20" s="29" customFormat="1">
      <c r="A185" s="27">
        <v>42744</v>
      </c>
      <c r="B185" s="28">
        <v>7</v>
      </c>
      <c r="C185" s="29" t="s">
        <v>31</v>
      </c>
      <c r="F185" s="28">
        <v>58</v>
      </c>
      <c r="G185" s="29" t="s">
        <v>371</v>
      </c>
      <c r="H185" s="28">
        <v>7</v>
      </c>
      <c r="I185" s="28">
        <v>6</v>
      </c>
      <c r="J185" s="28">
        <v>16</v>
      </c>
      <c r="K185" s="28">
        <v>2160</v>
      </c>
      <c r="L185" s="28"/>
      <c r="M185" s="28"/>
      <c r="N185" s="30">
        <f t="shared" si="30"/>
        <v>135</v>
      </c>
      <c r="O185" s="28">
        <v>370</v>
      </c>
      <c r="P185" s="28">
        <v>29</v>
      </c>
      <c r="Q185" s="28">
        <v>1</v>
      </c>
      <c r="R185" s="28">
        <f t="shared" si="31"/>
        <v>59950</v>
      </c>
    </row>
    <row r="186" spans="1:20" s="29" customFormat="1">
      <c r="A186" s="27">
        <v>42744</v>
      </c>
      <c r="B186" s="28">
        <v>8</v>
      </c>
      <c r="C186" s="29" t="s">
        <v>32</v>
      </c>
      <c r="F186" s="28">
        <v>108</v>
      </c>
      <c r="G186" s="29" t="s">
        <v>55</v>
      </c>
      <c r="H186" s="28">
        <v>7</v>
      </c>
      <c r="I186" s="28">
        <v>6</v>
      </c>
      <c r="J186" s="28">
        <v>16</v>
      </c>
      <c r="K186" s="28">
        <v>2153</v>
      </c>
      <c r="L186" s="28"/>
      <c r="M186" s="28"/>
      <c r="N186" s="30">
        <f t="shared" si="30"/>
        <v>134.5625</v>
      </c>
      <c r="O186" s="28">
        <v>293</v>
      </c>
      <c r="P186" s="28">
        <v>29</v>
      </c>
      <c r="Q186" s="28">
        <v>1</v>
      </c>
      <c r="R186" s="28">
        <f t="shared" si="31"/>
        <v>59950</v>
      </c>
    </row>
    <row r="187" spans="1:20" s="29" customFormat="1">
      <c r="A187" s="27">
        <v>42744</v>
      </c>
      <c r="B187" s="28">
        <v>9</v>
      </c>
      <c r="C187" s="29" t="s">
        <v>43</v>
      </c>
      <c r="F187" s="28">
        <v>85</v>
      </c>
      <c r="G187" s="29" t="s">
        <v>55</v>
      </c>
      <c r="H187" s="28">
        <v>7</v>
      </c>
      <c r="I187" s="28">
        <v>7</v>
      </c>
      <c r="J187" s="28">
        <v>16</v>
      </c>
      <c r="K187" s="28">
        <v>2145</v>
      </c>
      <c r="L187" s="28"/>
      <c r="M187" s="28"/>
      <c r="N187" s="30">
        <f t="shared" si="30"/>
        <v>134.0625</v>
      </c>
      <c r="O187" s="28">
        <v>421</v>
      </c>
      <c r="P187" s="28">
        <v>29</v>
      </c>
      <c r="Q187" s="28">
        <v>1</v>
      </c>
      <c r="R187" s="28">
        <f t="shared" si="31"/>
        <v>59950</v>
      </c>
    </row>
    <row r="188" spans="1:20" s="29" customFormat="1">
      <c r="A188" s="27">
        <v>42744</v>
      </c>
      <c r="B188" s="28">
        <v>10</v>
      </c>
      <c r="C188" s="36" t="s">
        <v>338</v>
      </c>
      <c r="D188" s="36"/>
      <c r="E188" s="36"/>
      <c r="F188" s="37">
        <v>62</v>
      </c>
      <c r="G188" s="38" t="s">
        <v>56</v>
      </c>
      <c r="H188" s="28">
        <v>7</v>
      </c>
      <c r="I188" s="28">
        <v>3</v>
      </c>
      <c r="J188" s="28">
        <v>16</v>
      </c>
      <c r="K188" s="28">
        <v>2138</v>
      </c>
      <c r="L188" s="28"/>
      <c r="M188" s="28"/>
      <c r="N188" s="30">
        <f t="shared" si="30"/>
        <v>133.625</v>
      </c>
      <c r="O188" s="28">
        <v>203</v>
      </c>
      <c r="P188" s="28">
        <v>29</v>
      </c>
      <c r="Q188" s="28">
        <v>1</v>
      </c>
      <c r="R188" s="28">
        <f t="shared" si="31"/>
        <v>59950</v>
      </c>
    </row>
    <row r="189" spans="1:20" s="29" customFormat="1">
      <c r="A189" s="27">
        <v>42744</v>
      </c>
      <c r="B189" s="28">
        <v>11</v>
      </c>
      <c r="C189" s="29" t="s">
        <v>42</v>
      </c>
      <c r="F189" s="28">
        <v>60</v>
      </c>
      <c r="G189" s="29" t="s">
        <v>56</v>
      </c>
      <c r="H189" s="28">
        <v>7</v>
      </c>
      <c r="I189" s="28">
        <v>7</v>
      </c>
      <c r="J189" s="28">
        <v>16</v>
      </c>
      <c r="K189" s="28">
        <v>2124</v>
      </c>
      <c r="L189" s="28"/>
      <c r="M189" s="28"/>
      <c r="N189" s="30">
        <f t="shared" si="30"/>
        <v>132.75</v>
      </c>
      <c r="O189" s="28">
        <v>132</v>
      </c>
      <c r="P189" s="28">
        <v>29</v>
      </c>
      <c r="Q189" s="28">
        <v>1</v>
      </c>
      <c r="R189" s="28">
        <f t="shared" si="31"/>
        <v>59950</v>
      </c>
    </row>
    <row r="190" spans="1:20" s="29" customFormat="1">
      <c r="A190" s="27">
        <v>42744</v>
      </c>
      <c r="B190" s="28">
        <v>12</v>
      </c>
      <c r="C190" s="35" t="s">
        <v>46</v>
      </c>
      <c r="D190" s="35"/>
      <c r="E190" s="35"/>
      <c r="F190" s="40">
        <v>64</v>
      </c>
      <c r="G190" s="41" t="s">
        <v>58</v>
      </c>
      <c r="H190" s="28">
        <v>7</v>
      </c>
      <c r="I190" s="28">
        <v>7</v>
      </c>
      <c r="J190" s="28">
        <v>16</v>
      </c>
      <c r="K190" s="28">
        <v>2119</v>
      </c>
      <c r="L190" s="28"/>
      <c r="M190" s="28"/>
      <c r="N190" s="30">
        <f t="shared" si="30"/>
        <v>132.4375</v>
      </c>
      <c r="O190" s="28">
        <v>35</v>
      </c>
      <c r="P190" s="28">
        <v>29</v>
      </c>
      <c r="Q190" s="28">
        <v>1</v>
      </c>
      <c r="R190" s="28">
        <f t="shared" si="31"/>
        <v>59950</v>
      </c>
    </row>
    <row r="191" spans="1:20" s="29" customFormat="1">
      <c r="A191" s="27">
        <v>42744</v>
      </c>
      <c r="B191" s="28">
        <v>13</v>
      </c>
      <c r="C191" s="29" t="s">
        <v>36</v>
      </c>
      <c r="F191" s="28">
        <v>56</v>
      </c>
      <c r="G191" s="29" t="s">
        <v>56</v>
      </c>
      <c r="H191" s="28">
        <v>7</v>
      </c>
      <c r="I191" s="28">
        <v>7</v>
      </c>
      <c r="J191" s="28">
        <v>16</v>
      </c>
      <c r="K191" s="28">
        <v>2118</v>
      </c>
      <c r="L191" s="28"/>
      <c r="M191" s="28"/>
      <c r="N191" s="30">
        <f t="shared" si="30"/>
        <v>132.375</v>
      </c>
      <c r="O191" s="28">
        <v>84</v>
      </c>
      <c r="P191" s="28">
        <v>29</v>
      </c>
      <c r="Q191" s="28">
        <v>1</v>
      </c>
      <c r="R191" s="28">
        <f t="shared" si="31"/>
        <v>59950</v>
      </c>
    </row>
    <row r="192" spans="1:20" s="29" customFormat="1">
      <c r="A192" s="27">
        <v>42744</v>
      </c>
      <c r="B192" s="28">
        <v>14</v>
      </c>
      <c r="C192" s="29" t="s">
        <v>35</v>
      </c>
      <c r="F192" s="28">
        <v>73</v>
      </c>
      <c r="G192" s="29" t="s">
        <v>56</v>
      </c>
      <c r="H192" s="28">
        <v>7</v>
      </c>
      <c r="I192" s="28">
        <v>7</v>
      </c>
      <c r="J192" s="28">
        <v>16</v>
      </c>
      <c r="K192" s="28">
        <v>2117</v>
      </c>
      <c r="L192" s="28"/>
      <c r="M192" s="28"/>
      <c r="N192" s="30">
        <f t="shared" si="30"/>
        <v>132.3125</v>
      </c>
      <c r="O192" s="28">
        <v>129</v>
      </c>
      <c r="P192" s="28">
        <v>29</v>
      </c>
      <c r="Q192" s="28">
        <v>1</v>
      </c>
      <c r="R192" s="28">
        <f t="shared" si="31"/>
        <v>59950</v>
      </c>
    </row>
    <row r="193" spans="1:19" s="29" customFormat="1" ht="15.75">
      <c r="A193" s="27">
        <v>42744</v>
      </c>
      <c r="B193" s="28">
        <v>15</v>
      </c>
      <c r="C193" s="79" t="s">
        <v>367</v>
      </c>
      <c r="D193" s="79"/>
      <c r="E193" s="79"/>
      <c r="F193" s="34">
        <v>72</v>
      </c>
      <c r="G193" s="80" t="s">
        <v>366</v>
      </c>
      <c r="H193" s="28">
        <v>7</v>
      </c>
      <c r="I193" s="28">
        <v>1</v>
      </c>
      <c r="J193" s="28">
        <v>16</v>
      </c>
      <c r="K193" s="28">
        <v>2117</v>
      </c>
      <c r="L193" s="28"/>
      <c r="M193" s="28"/>
      <c r="N193" s="30">
        <f t="shared" si="30"/>
        <v>132.3125</v>
      </c>
      <c r="O193" s="28">
        <v>240</v>
      </c>
      <c r="P193" s="28">
        <v>29</v>
      </c>
      <c r="Q193" s="28">
        <v>1</v>
      </c>
      <c r="R193" s="28">
        <f t="shared" si="31"/>
        <v>59950</v>
      </c>
    </row>
    <row r="194" spans="1:19" s="29" customFormat="1">
      <c r="A194" s="27">
        <v>42744</v>
      </c>
      <c r="B194" s="28">
        <v>16</v>
      </c>
      <c r="C194" s="35" t="s">
        <v>49</v>
      </c>
      <c r="D194" s="35"/>
      <c r="E194" s="35"/>
      <c r="F194" s="40">
        <v>70</v>
      </c>
      <c r="G194" s="41" t="s">
        <v>294</v>
      </c>
      <c r="H194" s="28">
        <v>7</v>
      </c>
      <c r="I194" s="28">
        <v>7</v>
      </c>
      <c r="J194" s="28">
        <v>16</v>
      </c>
      <c r="K194" s="28">
        <v>2116</v>
      </c>
      <c r="L194" s="28"/>
      <c r="M194" s="28"/>
      <c r="N194" s="30">
        <f t="shared" si="30"/>
        <v>132.25</v>
      </c>
      <c r="O194" s="28">
        <v>35</v>
      </c>
      <c r="P194" s="28">
        <v>29</v>
      </c>
      <c r="Q194" s="28">
        <v>1</v>
      </c>
      <c r="R194" s="28">
        <f t="shared" si="31"/>
        <v>59950</v>
      </c>
    </row>
    <row r="195" spans="1:19" s="29" customFormat="1">
      <c r="A195" s="27">
        <v>42744</v>
      </c>
      <c r="B195" s="28">
        <v>17</v>
      </c>
      <c r="C195" s="29" t="s">
        <v>41</v>
      </c>
      <c r="F195" s="28">
        <v>75</v>
      </c>
      <c r="G195" s="29" t="s">
        <v>56</v>
      </c>
      <c r="H195" s="28">
        <v>7</v>
      </c>
      <c r="I195" s="28">
        <v>7</v>
      </c>
      <c r="J195" s="28">
        <v>16</v>
      </c>
      <c r="K195" s="28">
        <v>2108</v>
      </c>
      <c r="L195" s="28"/>
      <c r="M195" s="28"/>
      <c r="N195" s="30">
        <f t="shared" si="30"/>
        <v>131.75</v>
      </c>
      <c r="O195" s="28">
        <v>300</v>
      </c>
      <c r="P195" s="28">
        <v>29</v>
      </c>
      <c r="Q195" s="28">
        <v>1</v>
      </c>
      <c r="R195" s="28">
        <f t="shared" si="31"/>
        <v>59950</v>
      </c>
    </row>
    <row r="196" spans="1:19" s="29" customFormat="1">
      <c r="A196" s="27">
        <v>42744</v>
      </c>
      <c r="B196" s="28">
        <v>18</v>
      </c>
      <c r="C196" s="29" t="s">
        <v>45</v>
      </c>
      <c r="F196" s="28">
        <v>61</v>
      </c>
      <c r="G196" s="29" t="s">
        <v>56</v>
      </c>
      <c r="H196" s="28">
        <v>7</v>
      </c>
      <c r="I196" s="28">
        <v>7</v>
      </c>
      <c r="J196" s="28">
        <v>16</v>
      </c>
      <c r="K196" s="28">
        <v>2107</v>
      </c>
      <c r="L196" s="28"/>
      <c r="M196" s="28"/>
      <c r="N196" s="30">
        <f t="shared" ref="N196" si="32">IF(J196=0,0,K196/J196)</f>
        <v>131.6875</v>
      </c>
      <c r="O196" s="28">
        <v>81</v>
      </c>
      <c r="P196" s="28">
        <v>29</v>
      </c>
      <c r="Q196" s="28">
        <v>1</v>
      </c>
      <c r="R196" s="28">
        <f t="shared" si="31"/>
        <v>59950</v>
      </c>
    </row>
    <row r="197" spans="1:19" s="29" customFormat="1">
      <c r="A197" s="27">
        <v>42744</v>
      </c>
      <c r="B197" s="28">
        <v>19</v>
      </c>
      <c r="C197" s="29" t="s">
        <v>337</v>
      </c>
      <c r="F197" s="28">
        <v>73</v>
      </c>
      <c r="G197" s="29" t="s">
        <v>56</v>
      </c>
      <c r="H197" s="28">
        <v>7</v>
      </c>
      <c r="I197" s="28">
        <v>4</v>
      </c>
      <c r="J197" s="28">
        <v>16</v>
      </c>
      <c r="K197" s="28">
        <v>2106</v>
      </c>
      <c r="L197" s="28"/>
      <c r="M197" s="28"/>
      <c r="N197" s="30">
        <f>IF(J197=0,0,K197/J197)</f>
        <v>131.625</v>
      </c>
      <c r="O197" s="28">
        <v>73</v>
      </c>
      <c r="P197" s="28">
        <v>29</v>
      </c>
      <c r="Q197" s="28">
        <v>1</v>
      </c>
      <c r="R197" s="28">
        <f t="shared" si="31"/>
        <v>59950</v>
      </c>
    </row>
    <row r="198" spans="1:19" s="29" customFormat="1">
      <c r="A198" s="27">
        <v>42744</v>
      </c>
      <c r="B198" s="28">
        <v>20</v>
      </c>
      <c r="C198" s="29" t="s">
        <v>9</v>
      </c>
      <c r="F198" s="28">
        <v>79</v>
      </c>
      <c r="G198" s="29" t="s">
        <v>10</v>
      </c>
      <c r="H198" s="28">
        <v>7</v>
      </c>
      <c r="I198" s="28">
        <v>7</v>
      </c>
      <c r="J198" s="28">
        <v>16</v>
      </c>
      <c r="K198" s="28">
        <v>2105</v>
      </c>
      <c r="L198" s="28"/>
      <c r="M198" s="28"/>
      <c r="N198" s="30">
        <f>IF(J198=0,0,K198/J198)</f>
        <v>131.5625</v>
      </c>
      <c r="O198" s="28">
        <v>306</v>
      </c>
      <c r="P198" s="28">
        <v>29</v>
      </c>
      <c r="Q198" s="28">
        <v>1</v>
      </c>
      <c r="R198" s="28">
        <f t="shared" si="31"/>
        <v>59950</v>
      </c>
    </row>
    <row r="199" spans="1:19" s="29" customFormat="1">
      <c r="A199" s="27">
        <v>42744</v>
      </c>
      <c r="B199" s="28">
        <v>21</v>
      </c>
      <c r="C199" s="29" t="s">
        <v>280</v>
      </c>
      <c r="F199" s="28">
        <v>64</v>
      </c>
      <c r="G199" s="38" t="s">
        <v>56</v>
      </c>
      <c r="H199" s="28">
        <v>7</v>
      </c>
      <c r="I199" s="28">
        <v>7</v>
      </c>
      <c r="J199" s="28">
        <v>16</v>
      </c>
      <c r="K199" s="28">
        <v>2100</v>
      </c>
      <c r="L199" s="28"/>
      <c r="M199" s="28"/>
      <c r="N199" s="30">
        <f t="shared" ref="N199:N200" si="33">IF(J199=0,0,K199/J199)</f>
        <v>131.25</v>
      </c>
      <c r="O199" s="28">
        <v>97</v>
      </c>
      <c r="P199" s="28">
        <v>29</v>
      </c>
      <c r="Q199" s="28">
        <v>1</v>
      </c>
      <c r="R199" s="28">
        <f t="shared" si="31"/>
        <v>59950</v>
      </c>
    </row>
    <row r="200" spans="1:19" s="29" customFormat="1">
      <c r="A200" s="27">
        <v>42744</v>
      </c>
      <c r="B200" s="28">
        <v>22</v>
      </c>
      <c r="C200" s="29" t="s">
        <v>39</v>
      </c>
      <c r="F200" s="28">
        <v>64</v>
      </c>
      <c r="G200" s="29" t="s">
        <v>58</v>
      </c>
      <c r="H200" s="28">
        <v>7</v>
      </c>
      <c r="I200" s="28">
        <v>7</v>
      </c>
      <c r="J200" s="28">
        <v>16</v>
      </c>
      <c r="K200" s="28">
        <v>2090</v>
      </c>
      <c r="L200" s="28"/>
      <c r="M200" s="28"/>
      <c r="N200" s="30">
        <f t="shared" si="33"/>
        <v>130.625</v>
      </c>
      <c r="O200" s="28">
        <v>14</v>
      </c>
      <c r="P200" s="28">
        <v>29</v>
      </c>
      <c r="Q200" s="28">
        <v>1</v>
      </c>
      <c r="R200" s="28">
        <f t="shared" si="31"/>
        <v>59950</v>
      </c>
    </row>
    <row r="201" spans="1:19" s="29" customFormat="1">
      <c r="A201" s="27">
        <v>42744</v>
      </c>
      <c r="B201" s="28">
        <v>23</v>
      </c>
      <c r="C201" s="29" t="s">
        <v>28</v>
      </c>
      <c r="F201" s="28">
        <v>92</v>
      </c>
      <c r="G201" s="29" t="s">
        <v>55</v>
      </c>
      <c r="H201" s="28">
        <v>7</v>
      </c>
      <c r="I201" s="28">
        <v>7</v>
      </c>
      <c r="J201" s="28">
        <v>15</v>
      </c>
      <c r="K201" s="28">
        <v>2025</v>
      </c>
      <c r="L201" s="28"/>
      <c r="M201" s="28"/>
      <c r="N201" s="30">
        <f>IF(J201=0,0,K201/J201)</f>
        <v>135</v>
      </c>
      <c r="O201" s="28">
        <v>90</v>
      </c>
      <c r="P201" s="28">
        <v>29</v>
      </c>
      <c r="Q201" s="28">
        <v>1</v>
      </c>
      <c r="R201" s="28">
        <f t="shared" si="31"/>
        <v>59950</v>
      </c>
    </row>
    <row r="202" spans="1:19" s="29" customFormat="1">
      <c r="A202" s="27">
        <v>42744</v>
      </c>
      <c r="B202" s="28">
        <v>24</v>
      </c>
      <c r="C202" s="29" t="s">
        <v>48</v>
      </c>
      <c r="F202" s="28">
        <v>68</v>
      </c>
      <c r="G202" s="29" t="s">
        <v>56</v>
      </c>
      <c r="H202" s="28">
        <v>7</v>
      </c>
      <c r="I202" s="28">
        <v>7</v>
      </c>
      <c r="J202" s="28">
        <v>15</v>
      </c>
      <c r="K202" s="28">
        <v>2003</v>
      </c>
      <c r="L202" s="28"/>
      <c r="M202" s="28"/>
      <c r="N202" s="30">
        <f t="shared" ref="N202" si="34">IF(J202=0,0,K202/J202)</f>
        <v>133.53333333333333</v>
      </c>
      <c r="O202" s="28">
        <v>141</v>
      </c>
      <c r="P202" s="28">
        <v>29</v>
      </c>
      <c r="Q202" s="28">
        <v>1</v>
      </c>
      <c r="R202" s="28">
        <f t="shared" si="31"/>
        <v>59950</v>
      </c>
    </row>
    <row r="203" spans="1:19" s="29" customFormat="1">
      <c r="A203" s="27">
        <v>42744</v>
      </c>
      <c r="B203" s="28">
        <v>25</v>
      </c>
      <c r="C203" s="29" t="s">
        <v>297</v>
      </c>
      <c r="F203" s="28">
        <v>63</v>
      </c>
      <c r="G203" s="29" t="s">
        <v>58</v>
      </c>
      <c r="H203" s="28">
        <v>7</v>
      </c>
      <c r="I203" s="28">
        <v>5</v>
      </c>
      <c r="J203" s="28">
        <v>15</v>
      </c>
      <c r="K203" s="28">
        <v>1995</v>
      </c>
      <c r="L203" s="28"/>
      <c r="M203" s="28"/>
      <c r="N203" s="30">
        <f>IF(J203=0,0,K203/J203)</f>
        <v>133</v>
      </c>
      <c r="O203" s="28">
        <v>0</v>
      </c>
      <c r="P203" s="28">
        <v>29</v>
      </c>
      <c r="Q203" s="28">
        <v>1</v>
      </c>
      <c r="R203" s="28">
        <f t="shared" si="31"/>
        <v>59950</v>
      </c>
    </row>
    <row r="204" spans="1:19" s="29" customFormat="1">
      <c r="A204" s="27">
        <v>42744</v>
      </c>
      <c r="B204" s="28">
        <v>26</v>
      </c>
      <c r="C204" s="29" t="s">
        <v>53</v>
      </c>
      <c r="F204" s="28">
        <v>66</v>
      </c>
      <c r="G204" s="29" t="s">
        <v>56</v>
      </c>
      <c r="H204" s="28">
        <v>7</v>
      </c>
      <c r="I204" s="28">
        <v>5</v>
      </c>
      <c r="J204" s="28">
        <v>15</v>
      </c>
      <c r="K204" s="28">
        <v>1937</v>
      </c>
      <c r="L204" s="28"/>
      <c r="M204" s="28"/>
      <c r="N204" s="30">
        <f t="shared" ref="N204:N205" si="35">IF(J204=0,0,K204/J204)</f>
        <v>129.13333333333333</v>
      </c>
      <c r="O204" s="28">
        <v>69</v>
      </c>
      <c r="P204" s="28">
        <v>29</v>
      </c>
      <c r="Q204" s="28">
        <v>1</v>
      </c>
      <c r="R204" s="28">
        <f t="shared" si="31"/>
        <v>59950</v>
      </c>
    </row>
    <row r="205" spans="1:19" s="29" customFormat="1">
      <c r="A205" s="27">
        <v>42744</v>
      </c>
      <c r="B205" s="28">
        <v>27</v>
      </c>
      <c r="C205" s="29" t="s">
        <v>50</v>
      </c>
      <c r="F205" s="28">
        <v>64</v>
      </c>
      <c r="G205" s="29" t="s">
        <v>58</v>
      </c>
      <c r="H205" s="28">
        <v>7</v>
      </c>
      <c r="I205" s="28">
        <v>7</v>
      </c>
      <c r="J205" s="28">
        <v>14</v>
      </c>
      <c r="K205" s="28">
        <v>1838</v>
      </c>
      <c r="L205" s="28"/>
      <c r="M205" s="28"/>
      <c r="N205" s="30">
        <f t="shared" si="35"/>
        <v>131.28571428571428</v>
      </c>
      <c r="O205" s="28">
        <v>35</v>
      </c>
      <c r="P205" s="28">
        <v>29</v>
      </c>
      <c r="Q205" s="28">
        <v>1</v>
      </c>
      <c r="R205" s="28">
        <f t="shared" si="31"/>
        <v>59950</v>
      </c>
    </row>
    <row r="206" spans="1:19" s="29" customFormat="1">
      <c r="A206" s="27">
        <v>42744</v>
      </c>
      <c r="B206" s="28">
        <v>28</v>
      </c>
      <c r="C206" s="36" t="s">
        <v>52</v>
      </c>
      <c r="D206" s="36"/>
      <c r="E206" s="36"/>
      <c r="F206" s="37">
        <v>56</v>
      </c>
      <c r="G206" s="38" t="s">
        <v>56</v>
      </c>
      <c r="H206" s="28">
        <v>7</v>
      </c>
      <c r="I206" s="28">
        <v>6</v>
      </c>
      <c r="J206" s="28">
        <v>14</v>
      </c>
      <c r="K206" s="28">
        <v>1823</v>
      </c>
      <c r="L206" s="28"/>
      <c r="M206" s="28"/>
      <c r="N206" s="30">
        <f>IF(J206=0,0,K206/J206)</f>
        <v>130.21428571428572</v>
      </c>
      <c r="O206" s="28">
        <v>125</v>
      </c>
      <c r="P206" s="28">
        <v>29</v>
      </c>
      <c r="Q206" s="28">
        <v>1</v>
      </c>
      <c r="R206" s="28">
        <f t="shared" si="31"/>
        <v>59950</v>
      </c>
    </row>
    <row r="207" spans="1:19" s="29" customFormat="1" ht="15.4" thickBot="1">
      <c r="A207" s="127">
        <v>42744</v>
      </c>
      <c r="B207" s="128">
        <v>29</v>
      </c>
      <c r="C207" s="143" t="s">
        <v>374</v>
      </c>
      <c r="D207" s="143"/>
      <c r="E207" s="143"/>
      <c r="F207" s="144">
        <v>76</v>
      </c>
      <c r="G207" s="145" t="s">
        <v>58</v>
      </c>
      <c r="H207" s="128">
        <v>7</v>
      </c>
      <c r="I207" s="128">
        <v>4</v>
      </c>
      <c r="J207" s="128">
        <v>12</v>
      </c>
      <c r="K207" s="128">
        <v>1446</v>
      </c>
      <c r="L207" s="128"/>
      <c r="M207" s="128"/>
      <c r="N207" s="132">
        <f>IF(J207=0,0,K207/J207)</f>
        <v>120.5</v>
      </c>
      <c r="O207" s="128">
        <v>0</v>
      </c>
      <c r="P207" s="128">
        <v>29</v>
      </c>
      <c r="Q207" s="128">
        <v>1</v>
      </c>
      <c r="R207" s="128">
        <f t="shared" si="31"/>
        <v>59950</v>
      </c>
      <c r="S207" s="133"/>
    </row>
    <row r="208" spans="1:19" s="49" customFormat="1" ht="15.4" thickTop="1">
      <c r="A208" s="47">
        <v>42751</v>
      </c>
      <c r="B208" s="48">
        <v>1</v>
      </c>
      <c r="C208" s="49" t="s">
        <v>28</v>
      </c>
      <c r="F208" s="48">
        <v>93</v>
      </c>
      <c r="G208" s="49" t="s">
        <v>55</v>
      </c>
      <c r="H208" s="48">
        <v>8</v>
      </c>
      <c r="I208" s="48">
        <v>8</v>
      </c>
      <c r="J208" s="48">
        <v>16</v>
      </c>
      <c r="K208" s="48">
        <v>2160</v>
      </c>
      <c r="L208" s="48"/>
      <c r="M208" s="48"/>
      <c r="N208" s="50">
        <f>IF(J208=0,0,K208/J208)</f>
        <v>135</v>
      </c>
      <c r="O208" s="48">
        <v>142</v>
      </c>
      <c r="P208" s="48">
        <v>29</v>
      </c>
      <c r="Q208" s="48">
        <v>1</v>
      </c>
      <c r="R208" s="48">
        <f>SUM(K208:K236)</f>
        <v>59332</v>
      </c>
    </row>
    <row r="209" spans="1:20" s="49" customFormat="1">
      <c r="A209" s="47">
        <v>42751</v>
      </c>
      <c r="B209" s="48">
        <v>2</v>
      </c>
      <c r="C209" s="82" t="s">
        <v>29</v>
      </c>
      <c r="D209" s="82"/>
      <c r="E209" s="82"/>
      <c r="F209" s="54">
        <v>91</v>
      </c>
      <c r="G209" s="55" t="s">
        <v>55</v>
      </c>
      <c r="H209" s="48">
        <v>8</v>
      </c>
      <c r="I209" s="48">
        <v>7</v>
      </c>
      <c r="J209" s="48">
        <v>16</v>
      </c>
      <c r="K209" s="48">
        <v>2160</v>
      </c>
      <c r="L209" s="48"/>
      <c r="M209" s="48"/>
      <c r="N209" s="50">
        <f t="shared" ref="N209" si="36">IF(J209=0,0,K209/J209)</f>
        <v>135</v>
      </c>
      <c r="O209" s="48">
        <v>105</v>
      </c>
      <c r="P209" s="48">
        <v>29</v>
      </c>
      <c r="Q209" s="48">
        <v>1</v>
      </c>
      <c r="R209" s="48">
        <f>$R$208</f>
        <v>59332</v>
      </c>
      <c r="S209" s="52"/>
      <c r="T209" s="52"/>
    </row>
    <row r="210" spans="1:20" s="49" customFormat="1">
      <c r="A210" s="47">
        <v>42751</v>
      </c>
      <c r="B210" s="48">
        <v>3</v>
      </c>
      <c r="C210" s="83" t="s">
        <v>373</v>
      </c>
      <c r="D210" s="83"/>
      <c r="E210" s="83"/>
      <c r="F210" s="84">
        <v>90</v>
      </c>
      <c r="G210" s="53" t="s">
        <v>366</v>
      </c>
      <c r="H210" s="48">
        <v>8</v>
      </c>
      <c r="I210" s="48">
        <v>2</v>
      </c>
      <c r="J210" s="48">
        <v>16</v>
      </c>
      <c r="K210" s="48">
        <v>2160</v>
      </c>
      <c r="L210" s="48"/>
      <c r="M210" s="48"/>
      <c r="N210" s="50">
        <f t="shared" ref="N210:N230" si="37">IF(J210=0,0,K210/J210)</f>
        <v>135</v>
      </c>
      <c r="O210" s="48">
        <v>159</v>
      </c>
      <c r="P210" s="48">
        <v>29</v>
      </c>
      <c r="Q210" s="48">
        <v>1</v>
      </c>
      <c r="R210" s="48">
        <f t="shared" ref="R210:R236" si="38">$R$208</f>
        <v>59332</v>
      </c>
    </row>
    <row r="211" spans="1:20" s="49" customFormat="1">
      <c r="A211" s="47">
        <v>42751</v>
      </c>
      <c r="B211" s="48">
        <v>4</v>
      </c>
      <c r="C211" s="49" t="s">
        <v>372</v>
      </c>
      <c r="F211" s="48">
        <v>74</v>
      </c>
      <c r="G211" s="49" t="s">
        <v>55</v>
      </c>
      <c r="H211" s="48">
        <v>8</v>
      </c>
      <c r="I211" s="48">
        <v>7</v>
      </c>
      <c r="J211" s="48">
        <v>16</v>
      </c>
      <c r="K211" s="48">
        <v>2160</v>
      </c>
      <c r="L211" s="48"/>
      <c r="M211" s="48"/>
      <c r="N211" s="50">
        <f t="shared" si="37"/>
        <v>135</v>
      </c>
      <c r="O211" s="48">
        <v>1582</v>
      </c>
      <c r="P211" s="48">
        <v>29</v>
      </c>
      <c r="Q211" s="48">
        <v>1</v>
      </c>
      <c r="R211" s="48">
        <f t="shared" si="38"/>
        <v>59332</v>
      </c>
    </row>
    <row r="212" spans="1:20" s="49" customFormat="1">
      <c r="A212" s="47">
        <v>42751</v>
      </c>
      <c r="B212" s="48">
        <v>5</v>
      </c>
      <c r="C212" s="49" t="s">
        <v>31</v>
      </c>
      <c r="F212" s="48">
        <v>60</v>
      </c>
      <c r="G212" s="49" t="s">
        <v>371</v>
      </c>
      <c r="H212" s="48">
        <v>8</v>
      </c>
      <c r="I212" s="48">
        <v>7</v>
      </c>
      <c r="J212" s="48">
        <v>16</v>
      </c>
      <c r="K212" s="48">
        <v>2160</v>
      </c>
      <c r="L212" s="48"/>
      <c r="M212" s="48"/>
      <c r="N212" s="50">
        <f>IF(J212=0,0,K212/J212)</f>
        <v>135</v>
      </c>
      <c r="O212" s="48">
        <v>419</v>
      </c>
      <c r="P212" s="48">
        <v>29</v>
      </c>
      <c r="Q212" s="48">
        <v>1</v>
      </c>
      <c r="R212" s="48">
        <f t="shared" si="38"/>
        <v>59332</v>
      </c>
    </row>
    <row r="213" spans="1:20" s="49" customFormat="1">
      <c r="A213" s="47">
        <v>42751</v>
      </c>
      <c r="B213" s="48">
        <v>6</v>
      </c>
      <c r="C213" s="49" t="s">
        <v>37</v>
      </c>
      <c r="F213" s="48">
        <v>71</v>
      </c>
      <c r="G213" s="49" t="s">
        <v>55</v>
      </c>
      <c r="H213" s="48">
        <v>8</v>
      </c>
      <c r="I213" s="48">
        <v>8</v>
      </c>
      <c r="J213" s="48">
        <v>16</v>
      </c>
      <c r="K213" s="48">
        <v>2156</v>
      </c>
      <c r="L213" s="48"/>
      <c r="M213" s="48"/>
      <c r="N213" s="50">
        <f t="shared" si="37"/>
        <v>134.75</v>
      </c>
      <c r="O213" s="48">
        <v>141</v>
      </c>
      <c r="P213" s="48">
        <v>29</v>
      </c>
      <c r="Q213" s="48">
        <v>1</v>
      </c>
      <c r="R213" s="48">
        <f t="shared" si="38"/>
        <v>59332</v>
      </c>
    </row>
    <row r="214" spans="1:20" s="49" customFormat="1">
      <c r="A214" s="47">
        <v>42751</v>
      </c>
      <c r="B214" s="48">
        <v>7</v>
      </c>
      <c r="C214" s="62" t="s">
        <v>33</v>
      </c>
      <c r="D214" s="62"/>
      <c r="E214" s="62"/>
      <c r="F214" s="61">
        <v>82</v>
      </c>
      <c r="G214" s="62" t="s">
        <v>55</v>
      </c>
      <c r="H214" s="48">
        <v>8</v>
      </c>
      <c r="I214" s="48">
        <v>6</v>
      </c>
      <c r="J214" s="48">
        <v>16</v>
      </c>
      <c r="K214" s="48">
        <v>2150</v>
      </c>
      <c r="L214" s="48"/>
      <c r="M214" s="48"/>
      <c r="N214" s="50">
        <f>IF(J214=0,0,K214/J214)</f>
        <v>134.375</v>
      </c>
      <c r="O214" s="48">
        <v>1123</v>
      </c>
      <c r="P214" s="48">
        <v>29</v>
      </c>
      <c r="Q214" s="48">
        <v>1</v>
      </c>
      <c r="R214" s="48">
        <f t="shared" si="38"/>
        <v>59332</v>
      </c>
    </row>
    <row r="215" spans="1:20" s="49" customFormat="1">
      <c r="A215" s="47">
        <v>42751</v>
      </c>
      <c r="B215" s="48">
        <v>8</v>
      </c>
      <c r="C215" s="49" t="s">
        <v>32</v>
      </c>
      <c r="F215" s="48">
        <v>109</v>
      </c>
      <c r="G215" s="49" t="s">
        <v>55</v>
      </c>
      <c r="H215" s="48">
        <v>8</v>
      </c>
      <c r="I215" s="48">
        <v>7</v>
      </c>
      <c r="J215" s="48">
        <v>16</v>
      </c>
      <c r="K215" s="48">
        <v>2143</v>
      </c>
      <c r="L215" s="48"/>
      <c r="M215" s="48"/>
      <c r="N215" s="50">
        <f t="shared" si="37"/>
        <v>133.9375</v>
      </c>
      <c r="O215" s="48">
        <v>284</v>
      </c>
      <c r="P215" s="48">
        <v>29</v>
      </c>
      <c r="Q215" s="48">
        <v>1</v>
      </c>
      <c r="R215" s="48">
        <f t="shared" si="38"/>
        <v>59332</v>
      </c>
    </row>
    <row r="216" spans="1:20" s="49" customFormat="1">
      <c r="A216" s="47">
        <v>42751</v>
      </c>
      <c r="B216" s="48">
        <v>9</v>
      </c>
      <c r="C216" s="83" t="s">
        <v>367</v>
      </c>
      <c r="D216" s="83"/>
      <c r="E216" s="83"/>
      <c r="F216" s="84">
        <v>72</v>
      </c>
      <c r="G216" s="53" t="s">
        <v>366</v>
      </c>
      <c r="H216" s="48">
        <v>8</v>
      </c>
      <c r="I216" s="48">
        <v>2</v>
      </c>
      <c r="J216" s="48">
        <v>16</v>
      </c>
      <c r="K216" s="48">
        <v>2142</v>
      </c>
      <c r="L216" s="48"/>
      <c r="M216" s="48"/>
      <c r="N216" s="50">
        <f>IF(J216=0,0,K216/J216)</f>
        <v>133.875</v>
      </c>
      <c r="O216" s="48">
        <v>314</v>
      </c>
      <c r="P216" s="48">
        <v>29</v>
      </c>
      <c r="Q216" s="48">
        <v>1</v>
      </c>
      <c r="R216" s="48">
        <f t="shared" si="38"/>
        <v>59332</v>
      </c>
    </row>
    <row r="217" spans="1:20" s="49" customFormat="1">
      <c r="A217" s="47">
        <v>42751</v>
      </c>
      <c r="B217" s="48">
        <v>10</v>
      </c>
      <c r="C217" s="49" t="s">
        <v>36</v>
      </c>
      <c r="F217" s="48">
        <v>57</v>
      </c>
      <c r="G217" s="49" t="s">
        <v>56</v>
      </c>
      <c r="H217" s="48">
        <v>8</v>
      </c>
      <c r="I217" s="48">
        <v>8</v>
      </c>
      <c r="J217" s="48">
        <v>16</v>
      </c>
      <c r="K217" s="48">
        <v>2139</v>
      </c>
      <c r="L217" s="48"/>
      <c r="M217" s="48"/>
      <c r="N217" s="50">
        <f>IF(J217=0,0,K217/J217)</f>
        <v>133.6875</v>
      </c>
      <c r="O217" s="48">
        <v>37</v>
      </c>
      <c r="P217" s="48">
        <v>29</v>
      </c>
      <c r="Q217" s="48">
        <v>1</v>
      </c>
      <c r="R217" s="48">
        <f t="shared" si="38"/>
        <v>59332</v>
      </c>
    </row>
    <row r="218" spans="1:20" s="49" customFormat="1">
      <c r="A218" s="47">
        <v>42751</v>
      </c>
      <c r="B218" s="48">
        <v>11</v>
      </c>
      <c r="C218" s="51" t="s">
        <v>34</v>
      </c>
      <c r="D218" s="51"/>
      <c r="E218" s="51"/>
      <c r="F218" s="48">
        <v>73</v>
      </c>
      <c r="G218" s="49" t="s">
        <v>55</v>
      </c>
      <c r="H218" s="48">
        <v>8</v>
      </c>
      <c r="I218" s="48">
        <v>8</v>
      </c>
      <c r="J218" s="48">
        <v>16</v>
      </c>
      <c r="K218" s="48">
        <v>2138</v>
      </c>
      <c r="L218" s="48"/>
      <c r="M218" s="48"/>
      <c r="N218" s="50">
        <f>IF(J218=0,0,K218/J218)</f>
        <v>133.625</v>
      </c>
      <c r="O218" s="48">
        <v>247</v>
      </c>
      <c r="P218" s="48">
        <v>29</v>
      </c>
      <c r="Q218" s="48">
        <v>1</v>
      </c>
      <c r="R218" s="48">
        <f t="shared" si="38"/>
        <v>59332</v>
      </c>
    </row>
    <row r="219" spans="1:20" s="49" customFormat="1">
      <c r="A219" s="47">
        <v>42751</v>
      </c>
      <c r="B219" s="48">
        <v>12</v>
      </c>
      <c r="C219" s="49" t="s">
        <v>377</v>
      </c>
      <c r="F219" s="48">
        <v>75</v>
      </c>
      <c r="G219" s="49" t="s">
        <v>366</v>
      </c>
      <c r="H219" s="48">
        <v>8</v>
      </c>
      <c r="I219" s="48">
        <v>3</v>
      </c>
      <c r="J219" s="48">
        <v>16</v>
      </c>
      <c r="K219" s="48">
        <v>2134</v>
      </c>
      <c r="L219" s="48"/>
      <c r="M219" s="48"/>
      <c r="N219" s="50">
        <f>IF(J219=0,0,K219/J219)</f>
        <v>133.375</v>
      </c>
      <c r="O219" s="48">
        <v>166</v>
      </c>
      <c r="P219" s="48">
        <v>29</v>
      </c>
      <c r="Q219" s="48">
        <v>1</v>
      </c>
      <c r="R219" s="48">
        <f t="shared" si="38"/>
        <v>59332</v>
      </c>
    </row>
    <row r="220" spans="1:20" s="49" customFormat="1">
      <c r="A220" s="47">
        <v>42751</v>
      </c>
      <c r="B220" s="48">
        <v>13</v>
      </c>
      <c r="C220" s="49" t="s">
        <v>9</v>
      </c>
      <c r="F220" s="48">
        <v>80</v>
      </c>
      <c r="G220" s="49" t="s">
        <v>10</v>
      </c>
      <c r="H220" s="48">
        <v>8</v>
      </c>
      <c r="I220" s="48">
        <v>8</v>
      </c>
      <c r="J220" s="48">
        <v>16</v>
      </c>
      <c r="K220" s="48">
        <v>2127</v>
      </c>
      <c r="L220" s="48"/>
      <c r="M220" s="48"/>
      <c r="N220" s="50">
        <f>IF(J220=0,0,K220/J220)</f>
        <v>132.9375</v>
      </c>
      <c r="O220" s="48">
        <v>284</v>
      </c>
      <c r="P220" s="48">
        <v>29</v>
      </c>
      <c r="Q220" s="48">
        <v>1</v>
      </c>
      <c r="R220" s="48">
        <f t="shared" si="38"/>
        <v>59332</v>
      </c>
    </row>
    <row r="221" spans="1:20" s="49" customFormat="1">
      <c r="A221" s="47">
        <v>42751</v>
      </c>
      <c r="B221" s="48">
        <v>14</v>
      </c>
      <c r="C221" s="49" t="s">
        <v>42</v>
      </c>
      <c r="F221" s="48">
        <v>61</v>
      </c>
      <c r="G221" s="49" t="s">
        <v>56</v>
      </c>
      <c r="H221" s="48">
        <v>8</v>
      </c>
      <c r="I221" s="48">
        <v>8</v>
      </c>
      <c r="J221" s="48">
        <v>16</v>
      </c>
      <c r="K221" s="48">
        <v>2127</v>
      </c>
      <c r="L221" s="48"/>
      <c r="M221" s="48"/>
      <c r="N221" s="50">
        <f t="shared" si="37"/>
        <v>132.9375</v>
      </c>
      <c r="O221" s="48">
        <v>41</v>
      </c>
      <c r="P221" s="48">
        <v>29</v>
      </c>
      <c r="Q221" s="48">
        <v>1</v>
      </c>
      <c r="R221" s="48">
        <f t="shared" si="38"/>
        <v>59332</v>
      </c>
    </row>
    <row r="222" spans="1:20" s="49" customFormat="1">
      <c r="A222" s="47">
        <v>42751</v>
      </c>
      <c r="B222" s="48">
        <v>15</v>
      </c>
      <c r="C222" s="49" t="s">
        <v>379</v>
      </c>
      <c r="F222" s="48">
        <v>73</v>
      </c>
      <c r="G222" s="49" t="s">
        <v>56</v>
      </c>
      <c r="H222" s="48">
        <v>8</v>
      </c>
      <c r="I222" s="48">
        <v>8</v>
      </c>
      <c r="J222" s="48">
        <v>16</v>
      </c>
      <c r="K222" s="48">
        <v>2123</v>
      </c>
      <c r="L222" s="48"/>
      <c r="M222" s="48"/>
      <c r="N222" s="50">
        <f t="shared" ref="N222:N227" si="39">IF(J222=0,0,K222/J222)</f>
        <v>132.6875</v>
      </c>
      <c r="O222" s="48">
        <v>23</v>
      </c>
      <c r="P222" s="48">
        <v>29</v>
      </c>
      <c r="Q222" s="48">
        <v>1</v>
      </c>
      <c r="R222" s="48">
        <f t="shared" si="38"/>
        <v>59332</v>
      </c>
    </row>
    <row r="223" spans="1:20" s="49" customFormat="1">
      <c r="A223" s="47">
        <v>42751</v>
      </c>
      <c r="B223" s="48">
        <v>16</v>
      </c>
      <c r="C223" s="49" t="s">
        <v>43</v>
      </c>
      <c r="F223" s="48">
        <v>86</v>
      </c>
      <c r="G223" s="49" t="s">
        <v>55</v>
      </c>
      <c r="H223" s="48">
        <v>8</v>
      </c>
      <c r="I223" s="48">
        <v>8</v>
      </c>
      <c r="J223" s="48">
        <v>16</v>
      </c>
      <c r="K223" s="48">
        <v>2120</v>
      </c>
      <c r="L223" s="48"/>
      <c r="M223" s="48"/>
      <c r="N223" s="50">
        <f t="shared" si="39"/>
        <v>132.5</v>
      </c>
      <c r="O223" s="48">
        <v>245</v>
      </c>
      <c r="P223" s="48">
        <v>29</v>
      </c>
      <c r="Q223" s="48">
        <v>1</v>
      </c>
      <c r="R223" s="48">
        <f t="shared" si="38"/>
        <v>59332</v>
      </c>
    </row>
    <row r="224" spans="1:20" s="49" customFormat="1">
      <c r="A224" s="47">
        <v>42751</v>
      </c>
      <c r="B224" s="48">
        <v>17</v>
      </c>
      <c r="C224" s="49" t="s">
        <v>337</v>
      </c>
      <c r="F224" s="48">
        <v>74</v>
      </c>
      <c r="G224" s="49" t="s">
        <v>56</v>
      </c>
      <c r="H224" s="48">
        <v>8</v>
      </c>
      <c r="I224" s="48">
        <v>5</v>
      </c>
      <c r="J224" s="48">
        <v>16</v>
      </c>
      <c r="K224" s="48">
        <v>2115</v>
      </c>
      <c r="L224" s="48"/>
      <c r="M224" s="48"/>
      <c r="N224" s="50">
        <f t="shared" si="39"/>
        <v>132.1875</v>
      </c>
      <c r="O224" s="48">
        <v>57</v>
      </c>
      <c r="P224" s="48">
        <v>29</v>
      </c>
      <c r="Q224" s="48">
        <v>1</v>
      </c>
      <c r="R224" s="48">
        <f t="shared" si="38"/>
        <v>59332</v>
      </c>
    </row>
    <row r="225" spans="1:20" s="49" customFormat="1">
      <c r="A225" s="47">
        <v>42751</v>
      </c>
      <c r="B225" s="48">
        <v>18</v>
      </c>
      <c r="C225" s="49" t="s">
        <v>39</v>
      </c>
      <c r="F225" s="48">
        <v>65</v>
      </c>
      <c r="G225" s="49" t="s">
        <v>58</v>
      </c>
      <c r="H225" s="48">
        <v>8</v>
      </c>
      <c r="I225" s="48">
        <v>8</v>
      </c>
      <c r="J225" s="48">
        <v>16</v>
      </c>
      <c r="K225" s="48">
        <v>2114</v>
      </c>
      <c r="L225" s="48"/>
      <c r="M225" s="48"/>
      <c r="N225" s="50">
        <f t="shared" si="39"/>
        <v>132.125</v>
      </c>
      <c r="O225" s="48">
        <v>9</v>
      </c>
      <c r="P225" s="48">
        <v>29</v>
      </c>
      <c r="Q225" s="48">
        <v>1</v>
      </c>
      <c r="R225" s="48">
        <f t="shared" si="38"/>
        <v>59332</v>
      </c>
    </row>
    <row r="226" spans="1:20" s="49" customFormat="1">
      <c r="A226" s="47">
        <v>42751</v>
      </c>
      <c r="B226" s="48">
        <v>19</v>
      </c>
      <c r="C226" s="49" t="s">
        <v>41</v>
      </c>
      <c r="F226" s="48">
        <v>76</v>
      </c>
      <c r="G226" s="49" t="s">
        <v>56</v>
      </c>
      <c r="H226" s="48">
        <v>8</v>
      </c>
      <c r="I226" s="48">
        <v>8</v>
      </c>
      <c r="J226" s="48">
        <v>16</v>
      </c>
      <c r="K226" s="48">
        <v>2110</v>
      </c>
      <c r="L226" s="48"/>
      <c r="M226" s="48"/>
      <c r="N226" s="50">
        <f t="shared" si="39"/>
        <v>131.875</v>
      </c>
      <c r="O226" s="48">
        <v>196</v>
      </c>
      <c r="P226" s="48">
        <v>29</v>
      </c>
      <c r="Q226" s="48">
        <v>1</v>
      </c>
      <c r="R226" s="48">
        <f t="shared" si="38"/>
        <v>59332</v>
      </c>
    </row>
    <row r="227" spans="1:20" s="49" customFormat="1">
      <c r="A227" s="47">
        <v>42751</v>
      </c>
      <c r="B227" s="48">
        <v>20</v>
      </c>
      <c r="C227" s="56" t="s">
        <v>338</v>
      </c>
      <c r="D227" s="56"/>
      <c r="E227" s="56"/>
      <c r="F227" s="54">
        <v>63</v>
      </c>
      <c r="G227" s="55" t="s">
        <v>56</v>
      </c>
      <c r="H227" s="48">
        <v>8</v>
      </c>
      <c r="I227" s="48">
        <v>4</v>
      </c>
      <c r="J227" s="48">
        <v>15</v>
      </c>
      <c r="K227" s="48">
        <v>1997</v>
      </c>
      <c r="L227" s="48"/>
      <c r="M227" s="48"/>
      <c r="N227" s="50">
        <f t="shared" si="39"/>
        <v>133.13333333333333</v>
      </c>
      <c r="O227" s="48">
        <v>161</v>
      </c>
      <c r="P227" s="48">
        <v>29</v>
      </c>
      <c r="Q227" s="48">
        <v>1</v>
      </c>
      <c r="R227" s="48">
        <f t="shared" si="38"/>
        <v>59332</v>
      </c>
    </row>
    <row r="228" spans="1:20" s="49" customFormat="1">
      <c r="A228" s="47">
        <v>42751</v>
      </c>
      <c r="B228" s="48">
        <v>21</v>
      </c>
      <c r="C228" s="49" t="s">
        <v>48</v>
      </c>
      <c r="F228" s="48">
        <v>68</v>
      </c>
      <c r="G228" s="49" t="s">
        <v>56</v>
      </c>
      <c r="H228" s="48">
        <v>8</v>
      </c>
      <c r="I228" s="48">
        <v>8</v>
      </c>
      <c r="J228" s="48">
        <v>15</v>
      </c>
      <c r="K228" s="48">
        <v>1991</v>
      </c>
      <c r="L228" s="48"/>
      <c r="M228" s="48"/>
      <c r="N228" s="50">
        <f t="shared" ref="N228" si="40">IF(J228=0,0,K228/J228)</f>
        <v>132.73333333333332</v>
      </c>
      <c r="O228" s="48">
        <v>69</v>
      </c>
      <c r="P228" s="48">
        <v>29</v>
      </c>
      <c r="Q228" s="48">
        <v>1</v>
      </c>
      <c r="R228" s="48">
        <f t="shared" si="38"/>
        <v>59332</v>
      </c>
    </row>
    <row r="229" spans="1:20" s="49" customFormat="1">
      <c r="A229" s="47">
        <v>42751</v>
      </c>
      <c r="B229" s="48">
        <v>22</v>
      </c>
      <c r="C229" s="62" t="s">
        <v>378</v>
      </c>
      <c r="D229" s="62"/>
      <c r="E229" s="62"/>
      <c r="F229" s="61">
        <v>86</v>
      </c>
      <c r="G229" s="62" t="s">
        <v>55</v>
      </c>
      <c r="H229" s="48">
        <v>8</v>
      </c>
      <c r="I229" s="48">
        <v>4</v>
      </c>
      <c r="J229" s="48">
        <v>15</v>
      </c>
      <c r="K229" s="48">
        <v>1990</v>
      </c>
      <c r="L229" s="48"/>
      <c r="M229" s="48"/>
      <c r="N229" s="50">
        <f>IF(J229=0,0,K229/J229)</f>
        <v>132.66666666666666</v>
      </c>
      <c r="O229" s="48">
        <v>173</v>
      </c>
      <c r="P229" s="48">
        <v>29</v>
      </c>
      <c r="Q229" s="48">
        <v>1</v>
      </c>
      <c r="R229" s="48">
        <f t="shared" si="38"/>
        <v>59332</v>
      </c>
    </row>
    <row r="230" spans="1:20" s="49" customFormat="1">
      <c r="A230" s="47">
        <v>42751</v>
      </c>
      <c r="B230" s="48">
        <v>23</v>
      </c>
      <c r="C230" s="49" t="s">
        <v>45</v>
      </c>
      <c r="F230" s="48">
        <v>61</v>
      </c>
      <c r="G230" s="49" t="s">
        <v>56</v>
      </c>
      <c r="H230" s="48">
        <v>8</v>
      </c>
      <c r="I230" s="48">
        <v>8</v>
      </c>
      <c r="J230" s="48">
        <v>15</v>
      </c>
      <c r="K230" s="48">
        <v>1985</v>
      </c>
      <c r="L230" s="48"/>
      <c r="M230" s="48"/>
      <c r="N230" s="50">
        <f t="shared" si="37"/>
        <v>132.33333333333334</v>
      </c>
      <c r="O230" s="48">
        <v>161</v>
      </c>
      <c r="P230" s="48">
        <v>29</v>
      </c>
      <c r="Q230" s="48">
        <v>1</v>
      </c>
      <c r="R230" s="48">
        <f t="shared" si="38"/>
        <v>59332</v>
      </c>
    </row>
    <row r="231" spans="1:20" s="49" customFormat="1" ht="15.75">
      <c r="A231" s="47">
        <v>42751</v>
      </c>
      <c r="B231" s="48">
        <v>24</v>
      </c>
      <c r="C231" s="77" t="s">
        <v>376</v>
      </c>
      <c r="D231" s="77"/>
      <c r="E231" s="77"/>
      <c r="F231" s="58">
        <v>79</v>
      </c>
      <c r="G231" s="59" t="s">
        <v>375</v>
      </c>
      <c r="H231" s="48">
        <v>8</v>
      </c>
      <c r="I231" s="48">
        <v>1</v>
      </c>
      <c r="J231" s="48">
        <v>15</v>
      </c>
      <c r="K231" s="48">
        <v>1978</v>
      </c>
      <c r="L231" s="48"/>
      <c r="M231" s="48"/>
      <c r="N231" s="50">
        <f>IF(J231=0,0,K231/J231)</f>
        <v>131.86666666666667</v>
      </c>
      <c r="O231" s="48">
        <v>146</v>
      </c>
      <c r="P231" s="48">
        <v>29</v>
      </c>
      <c r="Q231" s="48">
        <v>1</v>
      </c>
      <c r="R231" s="48">
        <f t="shared" si="38"/>
        <v>59332</v>
      </c>
    </row>
    <row r="232" spans="1:20" s="49" customFormat="1">
      <c r="A232" s="47">
        <v>42751</v>
      </c>
      <c r="B232" s="48">
        <v>25</v>
      </c>
      <c r="C232" s="49" t="s">
        <v>297</v>
      </c>
      <c r="F232" s="48">
        <v>63</v>
      </c>
      <c r="G232" s="49" t="s">
        <v>58</v>
      </c>
      <c r="H232" s="48">
        <v>8</v>
      </c>
      <c r="I232" s="48">
        <v>6</v>
      </c>
      <c r="J232" s="48">
        <v>15</v>
      </c>
      <c r="K232" s="48">
        <v>1964</v>
      </c>
      <c r="L232" s="48"/>
      <c r="M232" s="48"/>
      <c r="N232" s="50">
        <f>IF(J232=0,0,K232/J232)</f>
        <v>130.93333333333334</v>
      </c>
      <c r="O232" s="48">
        <v>0</v>
      </c>
      <c r="P232" s="48">
        <v>29</v>
      </c>
      <c r="Q232" s="48">
        <v>1</v>
      </c>
      <c r="R232" s="48">
        <f t="shared" si="38"/>
        <v>59332</v>
      </c>
    </row>
    <row r="233" spans="1:20" s="49" customFormat="1">
      <c r="A233" s="47">
        <v>42751</v>
      </c>
      <c r="B233" s="48">
        <v>26</v>
      </c>
      <c r="C233" s="49" t="s">
        <v>280</v>
      </c>
      <c r="F233" s="48">
        <v>64</v>
      </c>
      <c r="G233" s="55" t="s">
        <v>56</v>
      </c>
      <c r="H233" s="48">
        <v>8</v>
      </c>
      <c r="I233" s="48">
        <v>8</v>
      </c>
      <c r="J233" s="48">
        <v>15</v>
      </c>
      <c r="K233" s="48">
        <v>1959</v>
      </c>
      <c r="L233" s="48"/>
      <c r="M233" s="48"/>
      <c r="N233" s="50">
        <f t="shared" ref="N233" si="41">IF(J233=0,0,K233/J233)</f>
        <v>130.6</v>
      </c>
      <c r="O233" s="48">
        <v>53</v>
      </c>
      <c r="P233" s="48">
        <v>29</v>
      </c>
      <c r="Q233" s="48">
        <v>1</v>
      </c>
      <c r="R233" s="48">
        <f t="shared" si="38"/>
        <v>59332</v>
      </c>
    </row>
    <row r="234" spans="1:20" s="49" customFormat="1">
      <c r="A234" s="47">
        <v>42751</v>
      </c>
      <c r="B234" s="48">
        <v>27</v>
      </c>
      <c r="C234" s="49" t="s">
        <v>50</v>
      </c>
      <c r="F234" s="48">
        <v>64</v>
      </c>
      <c r="G234" s="49" t="s">
        <v>58</v>
      </c>
      <c r="H234" s="48">
        <v>8</v>
      </c>
      <c r="I234" s="48">
        <v>8</v>
      </c>
      <c r="J234" s="48">
        <v>14</v>
      </c>
      <c r="K234" s="48">
        <v>1841</v>
      </c>
      <c r="L234" s="48"/>
      <c r="M234" s="48"/>
      <c r="N234" s="50">
        <f>IF(J234=0,0,K234/J234)</f>
        <v>131.5</v>
      </c>
      <c r="O234" s="48">
        <v>30</v>
      </c>
      <c r="P234" s="48">
        <v>29</v>
      </c>
      <c r="Q234" s="48">
        <v>1</v>
      </c>
      <c r="R234" s="48">
        <f t="shared" si="38"/>
        <v>59332</v>
      </c>
    </row>
    <row r="235" spans="1:20" s="49" customFormat="1">
      <c r="A235" s="47">
        <v>42751</v>
      </c>
      <c r="B235" s="48">
        <v>28</v>
      </c>
      <c r="C235" s="86" t="s">
        <v>53</v>
      </c>
      <c r="D235" s="86"/>
      <c r="E235" s="86"/>
      <c r="F235" s="87">
        <v>66</v>
      </c>
      <c r="G235" s="86" t="s">
        <v>56</v>
      </c>
      <c r="H235" s="48">
        <v>8</v>
      </c>
      <c r="I235" s="48">
        <v>6</v>
      </c>
      <c r="J235" s="48">
        <v>13</v>
      </c>
      <c r="K235" s="48">
        <v>1693</v>
      </c>
      <c r="L235" s="48"/>
      <c r="M235" s="48"/>
      <c r="N235" s="50">
        <f t="shared" ref="N235" si="42">IF(J235=0,0,K235/J235)</f>
        <v>130.23076923076923</v>
      </c>
      <c r="O235" s="48">
        <v>140</v>
      </c>
      <c r="P235" s="48">
        <v>29</v>
      </c>
      <c r="Q235" s="48">
        <v>1</v>
      </c>
      <c r="R235" s="48">
        <f t="shared" si="38"/>
        <v>59332</v>
      </c>
    </row>
    <row r="236" spans="1:20" s="49" customFormat="1" ht="15.4" thickBot="1">
      <c r="A236" s="134">
        <v>42751</v>
      </c>
      <c r="B236" s="135">
        <v>29</v>
      </c>
      <c r="C236" s="149" t="s">
        <v>52</v>
      </c>
      <c r="D236" s="149"/>
      <c r="E236" s="149"/>
      <c r="F236" s="150">
        <v>56</v>
      </c>
      <c r="G236" s="149" t="s">
        <v>56</v>
      </c>
      <c r="H236" s="135">
        <v>8</v>
      </c>
      <c r="I236" s="135">
        <v>7</v>
      </c>
      <c r="J236" s="135">
        <v>10</v>
      </c>
      <c r="K236" s="135">
        <v>1296</v>
      </c>
      <c r="L236" s="135"/>
      <c r="M236" s="135"/>
      <c r="N236" s="140">
        <f>IF(J236=0,0,K236/J236)</f>
        <v>129.6</v>
      </c>
      <c r="O236" s="135">
        <v>83</v>
      </c>
      <c r="P236" s="135">
        <v>29</v>
      </c>
      <c r="Q236" s="135">
        <v>1</v>
      </c>
      <c r="R236" s="135">
        <f t="shared" si="38"/>
        <v>59332</v>
      </c>
      <c r="S236" s="141"/>
    </row>
    <row r="237" spans="1:20" s="29" customFormat="1" ht="15.4" thickTop="1">
      <c r="A237" s="27">
        <v>42758</v>
      </c>
      <c r="B237" s="28">
        <v>1</v>
      </c>
      <c r="C237" s="29" t="s">
        <v>32</v>
      </c>
      <c r="F237" s="28">
        <v>110</v>
      </c>
      <c r="G237" s="29" t="s">
        <v>55</v>
      </c>
      <c r="H237" s="28">
        <v>9</v>
      </c>
      <c r="I237" s="28">
        <v>8</v>
      </c>
      <c r="J237" s="28">
        <v>16</v>
      </c>
      <c r="K237" s="28">
        <v>2160</v>
      </c>
      <c r="L237" s="28"/>
      <c r="M237" s="28"/>
      <c r="N237" s="30">
        <f t="shared" ref="N237" si="43">IF(J237=0,0,K237/J237)</f>
        <v>135</v>
      </c>
      <c r="O237" s="28">
        <v>290</v>
      </c>
      <c r="P237" s="28">
        <v>24</v>
      </c>
      <c r="Q237" s="28">
        <v>2</v>
      </c>
      <c r="R237" s="28">
        <f>SUM(K237:K260)</f>
        <v>50401</v>
      </c>
    </row>
    <row r="238" spans="1:20" s="29" customFormat="1">
      <c r="A238" s="27">
        <v>42758</v>
      </c>
      <c r="B238" s="28">
        <v>2</v>
      </c>
      <c r="C238" s="81" t="s">
        <v>29</v>
      </c>
      <c r="D238" s="81"/>
      <c r="E238" s="81"/>
      <c r="F238" s="37">
        <v>92</v>
      </c>
      <c r="G238" s="38" t="s">
        <v>55</v>
      </c>
      <c r="H238" s="28">
        <v>9</v>
      </c>
      <c r="I238" s="28">
        <v>8</v>
      </c>
      <c r="J238" s="28">
        <v>16</v>
      </c>
      <c r="K238" s="28">
        <v>2160</v>
      </c>
      <c r="L238" s="28"/>
      <c r="M238" s="28"/>
      <c r="N238" s="30">
        <f t="shared" ref="N238:N239" si="44">IF(J238=0,0,K238/J238)</f>
        <v>135</v>
      </c>
      <c r="O238" s="28">
        <v>128</v>
      </c>
      <c r="P238" s="28">
        <v>24</v>
      </c>
      <c r="Q238" s="28">
        <v>2</v>
      </c>
      <c r="R238" s="28">
        <f t="shared" ref="R238:R260" si="45">$R$237</f>
        <v>50401</v>
      </c>
      <c r="S238" s="32"/>
      <c r="T238" s="32"/>
    </row>
    <row r="239" spans="1:20" s="29" customFormat="1">
      <c r="A239" s="27">
        <v>42758</v>
      </c>
      <c r="B239" s="28">
        <v>3</v>
      </c>
      <c r="C239" s="29" t="s">
        <v>30</v>
      </c>
      <c r="F239" s="28">
        <v>75</v>
      </c>
      <c r="G239" s="29" t="s">
        <v>55</v>
      </c>
      <c r="H239" s="28">
        <v>9</v>
      </c>
      <c r="I239" s="28">
        <v>8</v>
      </c>
      <c r="J239" s="28">
        <v>16</v>
      </c>
      <c r="K239" s="28">
        <v>2160</v>
      </c>
      <c r="L239" s="28"/>
      <c r="M239" s="28"/>
      <c r="N239" s="30">
        <f t="shared" si="44"/>
        <v>135</v>
      </c>
      <c r="O239" s="28">
        <v>1679</v>
      </c>
      <c r="P239" s="28">
        <v>24</v>
      </c>
      <c r="Q239" s="28">
        <v>2</v>
      </c>
      <c r="R239" s="28">
        <f t="shared" si="45"/>
        <v>50401</v>
      </c>
    </row>
    <row r="240" spans="1:20" s="29" customFormat="1">
      <c r="A240" s="27">
        <v>42758</v>
      </c>
      <c r="B240" s="28">
        <v>4</v>
      </c>
      <c r="C240" s="29" t="s">
        <v>31</v>
      </c>
      <c r="F240" s="28">
        <v>60</v>
      </c>
      <c r="G240" s="29" t="s">
        <v>55</v>
      </c>
      <c r="H240" s="28">
        <v>9</v>
      </c>
      <c r="I240" s="28">
        <v>8</v>
      </c>
      <c r="J240" s="28">
        <v>16</v>
      </c>
      <c r="K240" s="28">
        <v>2160</v>
      </c>
      <c r="L240" s="28"/>
      <c r="M240" s="28"/>
      <c r="N240" s="30">
        <f>IF(J240=0,0,K240/J240)</f>
        <v>135</v>
      </c>
      <c r="O240" s="28">
        <v>236</v>
      </c>
      <c r="P240" s="28">
        <v>24</v>
      </c>
      <c r="Q240" s="28">
        <v>2</v>
      </c>
      <c r="R240" s="28">
        <f t="shared" si="45"/>
        <v>50401</v>
      </c>
    </row>
    <row r="241" spans="1:18" s="29" customFormat="1">
      <c r="A241" s="27">
        <v>42758</v>
      </c>
      <c r="B241" s="28">
        <v>5</v>
      </c>
      <c r="C241" s="29" t="s">
        <v>28</v>
      </c>
      <c r="F241" s="28">
        <v>94</v>
      </c>
      <c r="G241" s="29" t="s">
        <v>55</v>
      </c>
      <c r="H241" s="28">
        <v>9</v>
      </c>
      <c r="I241" s="28">
        <v>9</v>
      </c>
      <c r="J241" s="28">
        <v>16</v>
      </c>
      <c r="K241" s="28">
        <v>2156</v>
      </c>
      <c r="L241" s="28"/>
      <c r="M241" s="28"/>
      <c r="N241" s="30">
        <f>IF(J241=0,0,K241/J241)</f>
        <v>134.75</v>
      </c>
      <c r="O241" s="28">
        <v>265</v>
      </c>
      <c r="P241" s="28">
        <v>24</v>
      </c>
      <c r="Q241" s="28">
        <v>2</v>
      </c>
      <c r="R241" s="28">
        <f t="shared" si="45"/>
        <v>50401</v>
      </c>
    </row>
    <row r="242" spans="1:18" s="29" customFormat="1">
      <c r="A242" s="27">
        <v>42758</v>
      </c>
      <c r="B242" s="28">
        <v>6</v>
      </c>
      <c r="C242" s="88" t="s">
        <v>373</v>
      </c>
      <c r="D242" s="88"/>
      <c r="E242" s="88"/>
      <c r="F242" s="89">
        <v>90</v>
      </c>
      <c r="G242" s="39" t="s">
        <v>366</v>
      </c>
      <c r="H242" s="28">
        <v>9</v>
      </c>
      <c r="I242" s="28">
        <v>3</v>
      </c>
      <c r="J242" s="28">
        <v>16</v>
      </c>
      <c r="K242" s="28">
        <v>2156</v>
      </c>
      <c r="L242" s="28"/>
      <c r="M242" s="28"/>
      <c r="N242" s="30">
        <f>IF(J242=0,0,K242/J242)</f>
        <v>134.75</v>
      </c>
      <c r="O242" s="28">
        <v>81</v>
      </c>
      <c r="P242" s="28">
        <v>24</v>
      </c>
      <c r="Q242" s="28">
        <v>2</v>
      </c>
      <c r="R242" s="28">
        <f t="shared" si="45"/>
        <v>50401</v>
      </c>
    </row>
    <row r="243" spans="1:18" s="29" customFormat="1">
      <c r="A243" s="27">
        <v>42758</v>
      </c>
      <c r="B243" s="28">
        <v>7</v>
      </c>
      <c r="C243" s="29" t="s">
        <v>37</v>
      </c>
      <c r="F243" s="28">
        <v>71</v>
      </c>
      <c r="G243" s="29" t="s">
        <v>55</v>
      </c>
      <c r="H243" s="28">
        <v>9</v>
      </c>
      <c r="I243" s="28">
        <v>9</v>
      </c>
      <c r="J243" s="28">
        <v>16</v>
      </c>
      <c r="K243" s="28">
        <v>2156</v>
      </c>
      <c r="L243" s="28"/>
      <c r="M243" s="28"/>
      <c r="N243" s="30">
        <f t="shared" ref="N243" si="46">IF(J243=0,0,K243/J243)</f>
        <v>134.75</v>
      </c>
      <c r="O243" s="28">
        <v>162</v>
      </c>
      <c r="P243" s="28">
        <v>24</v>
      </c>
      <c r="Q243" s="28">
        <v>2</v>
      </c>
      <c r="R243" s="28">
        <f t="shared" si="45"/>
        <v>50401</v>
      </c>
    </row>
    <row r="244" spans="1:18" s="29" customFormat="1">
      <c r="A244" s="27">
        <v>42758</v>
      </c>
      <c r="B244" s="28">
        <v>8</v>
      </c>
      <c r="C244" s="88" t="s">
        <v>367</v>
      </c>
      <c r="D244" s="88"/>
      <c r="E244" s="88"/>
      <c r="F244" s="89">
        <v>73</v>
      </c>
      <c r="G244" s="39" t="s">
        <v>366</v>
      </c>
      <c r="H244" s="28">
        <v>9</v>
      </c>
      <c r="I244" s="28">
        <v>3</v>
      </c>
      <c r="J244" s="28">
        <v>16</v>
      </c>
      <c r="K244" s="28">
        <v>2150</v>
      </c>
      <c r="L244" s="28"/>
      <c r="M244" s="28"/>
      <c r="N244" s="30">
        <f>IF(J244=0,0,K244/J244)</f>
        <v>134.375</v>
      </c>
      <c r="O244" s="28">
        <v>158</v>
      </c>
      <c r="P244" s="28">
        <v>24</v>
      </c>
      <c r="Q244" s="28">
        <v>2</v>
      </c>
      <c r="R244" s="28">
        <f t="shared" si="45"/>
        <v>50401</v>
      </c>
    </row>
    <row r="245" spans="1:18" s="29" customFormat="1">
      <c r="A245" s="27">
        <v>42758</v>
      </c>
      <c r="B245" s="28">
        <v>9</v>
      </c>
      <c r="C245" s="31" t="s">
        <v>34</v>
      </c>
      <c r="D245" s="31"/>
      <c r="E245" s="31"/>
      <c r="F245" s="28">
        <v>73</v>
      </c>
      <c r="G245" s="29" t="s">
        <v>55</v>
      </c>
      <c r="H245" s="28">
        <v>9</v>
      </c>
      <c r="I245" s="28">
        <v>9</v>
      </c>
      <c r="J245" s="28">
        <v>16</v>
      </c>
      <c r="K245" s="28">
        <v>2147</v>
      </c>
      <c r="L245" s="28"/>
      <c r="M245" s="28"/>
      <c r="N245" s="30">
        <f>IF(J245=0,0,K245/J245)</f>
        <v>134.1875</v>
      </c>
      <c r="O245" s="28">
        <v>361</v>
      </c>
      <c r="P245" s="28">
        <v>24</v>
      </c>
      <c r="Q245" s="28">
        <v>2</v>
      </c>
      <c r="R245" s="28">
        <f t="shared" si="45"/>
        <v>50401</v>
      </c>
    </row>
    <row r="246" spans="1:18" s="29" customFormat="1">
      <c r="A246" s="27">
        <v>42758</v>
      </c>
      <c r="B246" s="28">
        <v>10</v>
      </c>
      <c r="C246" s="36" t="s">
        <v>382</v>
      </c>
      <c r="D246" s="36"/>
      <c r="E246" s="36"/>
      <c r="F246" s="37">
        <v>85</v>
      </c>
      <c r="G246" s="38" t="s">
        <v>383</v>
      </c>
      <c r="H246" s="28">
        <v>9</v>
      </c>
      <c r="I246" s="28">
        <v>7</v>
      </c>
      <c r="J246" s="28">
        <v>16</v>
      </c>
      <c r="K246" s="28">
        <v>2145</v>
      </c>
      <c r="L246" s="28"/>
      <c r="M246" s="28"/>
      <c r="N246" s="30">
        <f>IF(J246=0,0,K246/J246)</f>
        <v>134.0625</v>
      </c>
      <c r="O246" s="28">
        <v>726</v>
      </c>
      <c r="P246" s="28">
        <v>24</v>
      </c>
      <c r="Q246" s="28">
        <v>2</v>
      </c>
      <c r="R246" s="28">
        <f t="shared" si="45"/>
        <v>50401</v>
      </c>
    </row>
    <row r="247" spans="1:18" s="29" customFormat="1">
      <c r="A247" s="27">
        <v>42758</v>
      </c>
      <c r="B247" s="28">
        <v>11</v>
      </c>
      <c r="C247" s="36" t="s">
        <v>338</v>
      </c>
      <c r="D247" s="36"/>
      <c r="E247" s="36"/>
      <c r="F247" s="37">
        <v>63</v>
      </c>
      <c r="G247" s="38" t="s">
        <v>56</v>
      </c>
      <c r="H247" s="28">
        <v>9</v>
      </c>
      <c r="I247" s="28">
        <v>5</v>
      </c>
      <c r="J247" s="28">
        <v>16</v>
      </c>
      <c r="K247" s="28">
        <v>2142</v>
      </c>
      <c r="L247" s="28"/>
      <c r="M247" s="28"/>
      <c r="N247" s="30">
        <f>IF(J247=0,0,K247/J247)</f>
        <v>133.875</v>
      </c>
      <c r="O247" s="28">
        <v>70</v>
      </c>
      <c r="P247" s="28">
        <v>24</v>
      </c>
      <c r="Q247" s="28">
        <v>2</v>
      </c>
      <c r="R247" s="28">
        <f t="shared" si="45"/>
        <v>50401</v>
      </c>
    </row>
    <row r="248" spans="1:18" s="29" customFormat="1">
      <c r="A248" s="27">
        <v>42758</v>
      </c>
      <c r="B248" s="28">
        <v>12</v>
      </c>
      <c r="C248" s="29" t="s">
        <v>45</v>
      </c>
      <c r="F248" s="28">
        <v>62</v>
      </c>
      <c r="G248" s="29" t="s">
        <v>56</v>
      </c>
      <c r="H248" s="28">
        <v>9</v>
      </c>
      <c r="I248" s="28">
        <v>9</v>
      </c>
      <c r="J248" s="28">
        <v>16</v>
      </c>
      <c r="K248" s="28">
        <v>2141</v>
      </c>
      <c r="L248" s="28"/>
      <c r="M248" s="28"/>
      <c r="N248" s="30">
        <f t="shared" ref="N248" si="47">IF(J248=0,0,K248/J248)</f>
        <v>133.8125</v>
      </c>
      <c r="O248" s="28">
        <v>124</v>
      </c>
      <c r="P248" s="28">
        <v>24</v>
      </c>
      <c r="Q248" s="28">
        <v>2</v>
      </c>
      <c r="R248" s="28">
        <f t="shared" si="45"/>
        <v>50401</v>
      </c>
    </row>
    <row r="249" spans="1:18" s="29" customFormat="1">
      <c r="A249" s="27">
        <v>42758</v>
      </c>
      <c r="B249" s="28">
        <v>13</v>
      </c>
      <c r="C249" s="29" t="s">
        <v>379</v>
      </c>
      <c r="F249" s="28">
        <v>74</v>
      </c>
      <c r="G249" s="29" t="s">
        <v>56</v>
      </c>
      <c r="H249" s="28">
        <v>9</v>
      </c>
      <c r="I249" s="28">
        <v>9</v>
      </c>
      <c r="J249" s="28">
        <v>16</v>
      </c>
      <c r="K249" s="28">
        <v>2124</v>
      </c>
      <c r="L249" s="28"/>
      <c r="M249" s="28"/>
      <c r="N249" s="30">
        <f t="shared" ref="N249:N254" si="48">IF(J249=0,0,K249/J249)</f>
        <v>132.75</v>
      </c>
      <c r="O249" s="28">
        <v>78</v>
      </c>
      <c r="P249" s="28">
        <v>24</v>
      </c>
      <c r="Q249" s="28">
        <v>2</v>
      </c>
      <c r="R249" s="28">
        <f t="shared" si="45"/>
        <v>50401</v>
      </c>
    </row>
    <row r="250" spans="1:18" s="29" customFormat="1">
      <c r="A250" s="27">
        <v>42758</v>
      </c>
      <c r="B250" s="28">
        <v>14</v>
      </c>
      <c r="C250" s="29" t="s">
        <v>43</v>
      </c>
      <c r="F250" s="28">
        <v>86</v>
      </c>
      <c r="G250" s="29" t="s">
        <v>55</v>
      </c>
      <c r="H250" s="28">
        <v>9</v>
      </c>
      <c r="I250" s="28">
        <v>9</v>
      </c>
      <c r="J250" s="28">
        <v>16</v>
      </c>
      <c r="K250" s="28">
        <v>2123</v>
      </c>
      <c r="L250" s="28"/>
      <c r="M250" s="28"/>
      <c r="N250" s="30">
        <f t="shared" si="48"/>
        <v>132.6875</v>
      </c>
      <c r="O250" s="28">
        <v>466</v>
      </c>
      <c r="P250" s="28">
        <v>24</v>
      </c>
      <c r="Q250" s="28">
        <v>2</v>
      </c>
      <c r="R250" s="28">
        <f t="shared" si="45"/>
        <v>50401</v>
      </c>
    </row>
    <row r="251" spans="1:18" s="29" customFormat="1">
      <c r="A251" s="27">
        <v>42758</v>
      </c>
      <c r="B251" s="28">
        <v>15</v>
      </c>
      <c r="C251" s="29" t="s">
        <v>39</v>
      </c>
      <c r="F251" s="28">
        <v>65</v>
      </c>
      <c r="G251" s="29" t="s">
        <v>58</v>
      </c>
      <c r="H251" s="28">
        <v>9</v>
      </c>
      <c r="I251" s="28">
        <v>9</v>
      </c>
      <c r="J251" s="28">
        <v>16</v>
      </c>
      <c r="K251" s="28">
        <v>2122</v>
      </c>
      <c r="L251" s="28"/>
      <c r="M251" s="28"/>
      <c r="N251" s="30">
        <f t="shared" si="48"/>
        <v>132.625</v>
      </c>
      <c r="O251" s="28">
        <v>10</v>
      </c>
      <c r="P251" s="28">
        <v>24</v>
      </c>
      <c r="Q251" s="28">
        <v>2</v>
      </c>
      <c r="R251" s="28">
        <f t="shared" si="45"/>
        <v>50401</v>
      </c>
    </row>
    <row r="252" spans="1:18" s="29" customFormat="1">
      <c r="A252" s="27">
        <v>42758</v>
      </c>
      <c r="B252" s="28">
        <v>16</v>
      </c>
      <c r="C252" s="29" t="s">
        <v>41</v>
      </c>
      <c r="F252" s="28">
        <v>76</v>
      </c>
      <c r="G252" s="29" t="s">
        <v>56</v>
      </c>
      <c r="H252" s="28">
        <v>9</v>
      </c>
      <c r="I252" s="28">
        <v>9</v>
      </c>
      <c r="J252" s="28">
        <v>16</v>
      </c>
      <c r="K252" s="28">
        <v>2116</v>
      </c>
      <c r="L252" s="28"/>
      <c r="M252" s="28"/>
      <c r="N252" s="30">
        <f t="shared" si="48"/>
        <v>132.25</v>
      </c>
      <c r="O252" s="28">
        <v>201</v>
      </c>
      <c r="P252" s="28">
        <v>24</v>
      </c>
      <c r="Q252" s="28">
        <v>2</v>
      </c>
      <c r="R252" s="28">
        <f t="shared" si="45"/>
        <v>50401</v>
      </c>
    </row>
    <row r="253" spans="1:18" s="29" customFormat="1">
      <c r="A253" s="27">
        <v>42758</v>
      </c>
      <c r="B253" s="28">
        <v>17</v>
      </c>
      <c r="C253" s="29" t="s">
        <v>9</v>
      </c>
      <c r="F253" s="28">
        <v>81</v>
      </c>
      <c r="G253" s="29" t="s">
        <v>10</v>
      </c>
      <c r="H253" s="28">
        <v>9</v>
      </c>
      <c r="I253" s="28">
        <v>9</v>
      </c>
      <c r="J253" s="28">
        <v>16</v>
      </c>
      <c r="K253" s="28">
        <v>2103</v>
      </c>
      <c r="L253" s="28"/>
      <c r="M253" s="28"/>
      <c r="N253" s="30">
        <f t="shared" si="48"/>
        <v>131.4375</v>
      </c>
      <c r="O253" s="28">
        <v>216</v>
      </c>
      <c r="P253" s="28">
        <v>24</v>
      </c>
      <c r="Q253" s="28">
        <v>2</v>
      </c>
      <c r="R253" s="28">
        <f t="shared" si="45"/>
        <v>50401</v>
      </c>
    </row>
    <row r="254" spans="1:18" s="29" customFormat="1">
      <c r="A254" s="27">
        <v>42758</v>
      </c>
      <c r="B254" s="28">
        <v>18</v>
      </c>
      <c r="C254" s="29" t="s">
        <v>36</v>
      </c>
      <c r="F254" s="28">
        <v>58</v>
      </c>
      <c r="G254" s="29" t="s">
        <v>56</v>
      </c>
      <c r="H254" s="28">
        <v>9</v>
      </c>
      <c r="I254" s="28">
        <v>9</v>
      </c>
      <c r="J254" s="28">
        <v>16</v>
      </c>
      <c r="K254" s="28">
        <v>2103</v>
      </c>
      <c r="L254" s="28"/>
      <c r="M254" s="28"/>
      <c r="N254" s="30">
        <f t="shared" si="48"/>
        <v>131.4375</v>
      </c>
      <c r="O254" s="28">
        <v>91</v>
      </c>
      <c r="P254" s="28">
        <v>24</v>
      </c>
      <c r="Q254" s="28">
        <v>2</v>
      </c>
      <c r="R254" s="28">
        <f t="shared" si="45"/>
        <v>50401</v>
      </c>
    </row>
    <row r="255" spans="1:18" s="29" customFormat="1">
      <c r="A255" s="27">
        <v>42758</v>
      </c>
      <c r="B255" s="28">
        <v>19</v>
      </c>
      <c r="C255" s="29" t="s">
        <v>48</v>
      </c>
      <c r="F255" s="28">
        <v>69</v>
      </c>
      <c r="G255" s="29" t="s">
        <v>56</v>
      </c>
      <c r="H255" s="28">
        <v>9</v>
      </c>
      <c r="I255" s="28">
        <v>9</v>
      </c>
      <c r="J255" s="28">
        <v>15</v>
      </c>
      <c r="K255" s="28">
        <v>1975</v>
      </c>
      <c r="L255" s="28"/>
      <c r="M255" s="28"/>
      <c r="N255" s="30">
        <f t="shared" ref="N255" si="49">IF(J255=0,0,K255/J255)</f>
        <v>131.66666666666666</v>
      </c>
      <c r="O255" s="28">
        <v>78</v>
      </c>
      <c r="P255" s="28">
        <v>24</v>
      </c>
      <c r="Q255" s="28">
        <v>2</v>
      </c>
      <c r="R255" s="28">
        <f t="shared" si="45"/>
        <v>50401</v>
      </c>
    </row>
    <row r="256" spans="1:18" s="29" customFormat="1">
      <c r="A256" s="27">
        <v>42758</v>
      </c>
      <c r="B256" s="28">
        <v>20</v>
      </c>
      <c r="C256" s="29" t="s">
        <v>50</v>
      </c>
      <c r="F256" s="28">
        <v>65</v>
      </c>
      <c r="G256" s="29" t="s">
        <v>58</v>
      </c>
      <c r="H256" s="28">
        <v>9</v>
      </c>
      <c r="I256" s="28">
        <v>9</v>
      </c>
      <c r="J256" s="28">
        <v>15</v>
      </c>
      <c r="K256" s="28">
        <v>1975</v>
      </c>
      <c r="L256" s="28"/>
      <c r="M256" s="28"/>
      <c r="N256" s="30">
        <f>IF(J256=0,0,K256/J256)</f>
        <v>131.66666666666666</v>
      </c>
      <c r="O256" s="28">
        <v>17</v>
      </c>
      <c r="P256" s="28">
        <v>24</v>
      </c>
      <c r="Q256" s="28">
        <v>2</v>
      </c>
      <c r="R256" s="28">
        <f t="shared" si="45"/>
        <v>50401</v>
      </c>
    </row>
    <row r="257" spans="1:20" s="29" customFormat="1">
      <c r="A257" s="27">
        <v>42758</v>
      </c>
      <c r="B257" s="28">
        <v>21</v>
      </c>
      <c r="C257" s="29" t="s">
        <v>297</v>
      </c>
      <c r="F257" s="28">
        <v>67</v>
      </c>
      <c r="G257" s="29" t="s">
        <v>58</v>
      </c>
      <c r="H257" s="28">
        <v>9</v>
      </c>
      <c r="I257" s="28">
        <v>7</v>
      </c>
      <c r="J257" s="28">
        <v>15</v>
      </c>
      <c r="K257" s="28">
        <v>1973</v>
      </c>
      <c r="L257" s="28"/>
      <c r="M257" s="28"/>
      <c r="N257" s="30">
        <f>IF(J257=0,0,K257/J257)</f>
        <v>131.53333333333333</v>
      </c>
      <c r="O257" s="28">
        <v>3</v>
      </c>
      <c r="P257" s="28">
        <v>24</v>
      </c>
      <c r="Q257" s="28">
        <v>2</v>
      </c>
      <c r="R257" s="28">
        <f t="shared" si="45"/>
        <v>50401</v>
      </c>
    </row>
    <row r="258" spans="1:20" s="29" customFormat="1">
      <c r="A258" s="27">
        <v>42758</v>
      </c>
      <c r="B258" s="28">
        <v>22</v>
      </c>
      <c r="C258" s="29" t="s">
        <v>380</v>
      </c>
      <c r="F258" s="28">
        <v>79</v>
      </c>
      <c r="G258" s="29" t="s">
        <v>381</v>
      </c>
      <c r="H258" s="28">
        <v>9</v>
      </c>
      <c r="I258" s="28">
        <v>2</v>
      </c>
      <c r="J258" s="28">
        <v>15</v>
      </c>
      <c r="K258" s="28">
        <v>1807</v>
      </c>
      <c r="L258" s="28"/>
      <c r="M258" s="28"/>
      <c r="N258" s="30">
        <f>IF(J258=0,0,K258/J258)</f>
        <v>120.46666666666667</v>
      </c>
      <c r="O258" s="28">
        <v>101</v>
      </c>
      <c r="P258" s="28">
        <v>24</v>
      </c>
      <c r="Q258" s="28">
        <v>2</v>
      </c>
      <c r="R258" s="28">
        <f t="shared" si="45"/>
        <v>50401</v>
      </c>
    </row>
    <row r="259" spans="1:20" s="29" customFormat="1">
      <c r="A259" s="27">
        <v>42758</v>
      </c>
      <c r="B259" s="28">
        <v>23</v>
      </c>
      <c r="C259" s="35" t="s">
        <v>377</v>
      </c>
      <c r="D259" s="35"/>
      <c r="E259" s="35"/>
      <c r="F259" s="90">
        <v>75</v>
      </c>
      <c r="G259" s="35" t="s">
        <v>366</v>
      </c>
      <c r="H259" s="28">
        <v>9</v>
      </c>
      <c r="I259" s="28">
        <v>4</v>
      </c>
      <c r="J259" s="28">
        <v>14</v>
      </c>
      <c r="K259" s="28">
        <v>2134</v>
      </c>
      <c r="L259" s="28"/>
      <c r="M259" s="28"/>
      <c r="N259" s="30">
        <f>IF(J259=0,0,K259/J259)</f>
        <v>152.42857142857142</v>
      </c>
      <c r="O259" s="28">
        <v>0</v>
      </c>
      <c r="P259" s="28">
        <v>24</v>
      </c>
      <c r="Q259" s="28">
        <v>2</v>
      </c>
      <c r="R259" s="28">
        <f t="shared" si="45"/>
        <v>50401</v>
      </c>
    </row>
    <row r="260" spans="1:20" s="29" customFormat="1" ht="15.4" thickBot="1">
      <c r="A260" s="127">
        <v>42758</v>
      </c>
      <c r="B260" s="128">
        <v>24</v>
      </c>
      <c r="C260" s="143" t="s">
        <v>280</v>
      </c>
      <c r="D260" s="143"/>
      <c r="E260" s="143"/>
      <c r="F260" s="151">
        <v>64</v>
      </c>
      <c r="G260" s="143" t="s">
        <v>56</v>
      </c>
      <c r="H260" s="128">
        <v>9</v>
      </c>
      <c r="I260" s="128">
        <v>9</v>
      </c>
      <c r="J260" s="128">
        <v>14</v>
      </c>
      <c r="K260" s="128">
        <v>2013</v>
      </c>
      <c r="L260" s="128"/>
      <c r="M260" s="128"/>
      <c r="N260" s="132">
        <f t="shared" ref="N260:N262" si="50">IF(J260=0,0,K260/J260)</f>
        <v>143.78571428571428</v>
      </c>
      <c r="O260" s="128">
        <v>0</v>
      </c>
      <c r="P260" s="128">
        <v>24</v>
      </c>
      <c r="Q260" s="128">
        <v>2</v>
      </c>
      <c r="R260" s="128">
        <f t="shared" si="45"/>
        <v>50401</v>
      </c>
      <c r="S260" s="133"/>
    </row>
    <row r="261" spans="1:20" s="93" customFormat="1" ht="15.4" thickTop="1">
      <c r="A261" s="91">
        <v>42765</v>
      </c>
      <c r="B261" s="92">
        <v>1</v>
      </c>
      <c r="C261" s="93" t="s">
        <v>32</v>
      </c>
      <c r="F261" s="92">
        <v>110</v>
      </c>
      <c r="G261" s="93" t="s">
        <v>55</v>
      </c>
      <c r="H261" s="92">
        <v>10</v>
      </c>
      <c r="I261" s="92">
        <v>9</v>
      </c>
      <c r="J261" s="92">
        <v>16</v>
      </c>
      <c r="K261" s="92">
        <v>2160</v>
      </c>
      <c r="L261" s="92"/>
      <c r="M261" s="92"/>
      <c r="N261" s="94">
        <f t="shared" si="50"/>
        <v>135</v>
      </c>
      <c r="O261" s="92">
        <v>230</v>
      </c>
      <c r="P261" s="92">
        <f>COUNTA(C261:C280)</f>
        <v>20</v>
      </c>
      <c r="Q261" s="92">
        <v>7</v>
      </c>
      <c r="R261" s="92">
        <f>SUM(K261:K280)</f>
        <v>31289</v>
      </c>
    </row>
    <row r="262" spans="1:20" s="93" customFormat="1">
      <c r="A262" s="91">
        <v>42765</v>
      </c>
      <c r="B262" s="92">
        <v>2</v>
      </c>
      <c r="C262" s="95" t="s">
        <v>29</v>
      </c>
      <c r="D262" s="95"/>
      <c r="E262" s="95"/>
      <c r="F262" s="96">
        <v>92</v>
      </c>
      <c r="G262" s="97" t="s">
        <v>55</v>
      </c>
      <c r="H262" s="92">
        <v>10</v>
      </c>
      <c r="I262" s="92">
        <v>9</v>
      </c>
      <c r="J262" s="92">
        <v>16</v>
      </c>
      <c r="K262" s="92">
        <v>2160</v>
      </c>
      <c r="L262" s="92"/>
      <c r="M262" s="92"/>
      <c r="N262" s="94">
        <f t="shared" si="50"/>
        <v>135</v>
      </c>
      <c r="O262" s="92">
        <v>40</v>
      </c>
      <c r="P262" s="92">
        <f>P$261</f>
        <v>20</v>
      </c>
      <c r="Q262" s="92">
        <f>Q$261</f>
        <v>7</v>
      </c>
      <c r="R262" s="92">
        <f>$R$261</f>
        <v>31289</v>
      </c>
      <c r="S262" s="98"/>
      <c r="T262" s="98"/>
    </row>
    <row r="263" spans="1:20" s="93" customFormat="1">
      <c r="A263" s="91">
        <v>42765</v>
      </c>
      <c r="B263" s="92">
        <v>3</v>
      </c>
      <c r="C263" s="99" t="s">
        <v>373</v>
      </c>
      <c r="D263" s="99"/>
      <c r="E263" s="99"/>
      <c r="F263" s="100">
        <v>91</v>
      </c>
      <c r="G263" s="101" t="s">
        <v>366</v>
      </c>
      <c r="H263" s="92">
        <v>10</v>
      </c>
      <c r="I263" s="92">
        <v>4</v>
      </c>
      <c r="J263" s="92">
        <v>16</v>
      </c>
      <c r="K263" s="92">
        <v>2160</v>
      </c>
      <c r="L263" s="92"/>
      <c r="M263" s="92"/>
      <c r="N263" s="94">
        <f>IF(J263=0,0,K263/J263)</f>
        <v>135</v>
      </c>
      <c r="O263" s="92">
        <v>253</v>
      </c>
      <c r="P263" s="92">
        <f t="shared" ref="P263:P280" si="51">$P$261</f>
        <v>20</v>
      </c>
      <c r="Q263" s="92">
        <f t="shared" ref="Q263:Q280" si="52">Q$261</f>
        <v>7</v>
      </c>
      <c r="R263" s="92">
        <f t="shared" ref="R263:R280" si="53">$R$261</f>
        <v>31289</v>
      </c>
    </row>
    <row r="264" spans="1:20" s="93" customFormat="1">
      <c r="A264" s="91">
        <v>42765</v>
      </c>
      <c r="B264" s="92">
        <v>4</v>
      </c>
      <c r="C264" s="93" t="s">
        <v>37</v>
      </c>
      <c r="F264" s="92">
        <v>71</v>
      </c>
      <c r="G264" s="93" t="s">
        <v>55</v>
      </c>
      <c r="H264" s="92">
        <v>10</v>
      </c>
      <c r="I264" s="92">
        <v>10</v>
      </c>
      <c r="J264" s="92">
        <v>16</v>
      </c>
      <c r="K264" s="92">
        <v>2152</v>
      </c>
      <c r="L264" s="92"/>
      <c r="M264" s="92"/>
      <c r="N264" s="94">
        <f t="shared" ref="N264" si="54">IF(J264=0,0,K264/J264)</f>
        <v>134.5</v>
      </c>
      <c r="O264" s="92">
        <v>122</v>
      </c>
      <c r="P264" s="92">
        <f t="shared" si="51"/>
        <v>20</v>
      </c>
      <c r="Q264" s="92">
        <f t="shared" si="52"/>
        <v>7</v>
      </c>
      <c r="R264" s="92">
        <f t="shared" si="53"/>
        <v>31289</v>
      </c>
    </row>
    <row r="265" spans="1:20" s="93" customFormat="1">
      <c r="A265" s="91">
        <v>42765</v>
      </c>
      <c r="B265" s="92">
        <v>5</v>
      </c>
      <c r="C265" s="99" t="s">
        <v>367</v>
      </c>
      <c r="D265" s="99"/>
      <c r="E265" s="99"/>
      <c r="F265" s="100">
        <v>73</v>
      </c>
      <c r="G265" s="101" t="s">
        <v>366</v>
      </c>
      <c r="H265" s="92">
        <v>10</v>
      </c>
      <c r="I265" s="92">
        <v>4</v>
      </c>
      <c r="J265" s="92">
        <v>16</v>
      </c>
      <c r="K265" s="92">
        <v>2139</v>
      </c>
      <c r="L265" s="92"/>
      <c r="M265" s="92"/>
      <c r="N265" s="94">
        <f t="shared" ref="N265:N270" si="55">IF(J265=0,0,K265/J265)</f>
        <v>133.6875</v>
      </c>
      <c r="O265" s="92">
        <v>136</v>
      </c>
      <c r="P265" s="92">
        <f t="shared" si="51"/>
        <v>20</v>
      </c>
      <c r="Q265" s="92">
        <f t="shared" si="52"/>
        <v>7</v>
      </c>
      <c r="R265" s="92">
        <f t="shared" si="53"/>
        <v>31289</v>
      </c>
    </row>
    <row r="266" spans="1:20" s="93" customFormat="1">
      <c r="A266" s="91">
        <v>42765</v>
      </c>
      <c r="B266" s="92">
        <v>6</v>
      </c>
      <c r="C266" s="93" t="s">
        <v>9</v>
      </c>
      <c r="F266" s="92">
        <v>82</v>
      </c>
      <c r="G266" s="93" t="s">
        <v>10</v>
      </c>
      <c r="H266" s="92">
        <v>10</v>
      </c>
      <c r="I266" s="92">
        <v>10</v>
      </c>
      <c r="J266" s="92">
        <v>16</v>
      </c>
      <c r="K266" s="92">
        <v>2132</v>
      </c>
      <c r="L266" s="92"/>
      <c r="M266" s="92"/>
      <c r="N266" s="94">
        <f t="shared" si="55"/>
        <v>133.25</v>
      </c>
      <c r="O266" s="92">
        <v>601</v>
      </c>
      <c r="P266" s="92">
        <f t="shared" si="51"/>
        <v>20</v>
      </c>
      <c r="Q266" s="92">
        <f t="shared" si="52"/>
        <v>7</v>
      </c>
      <c r="R266" s="92">
        <f t="shared" si="53"/>
        <v>31289</v>
      </c>
    </row>
    <row r="267" spans="1:20" s="93" customFormat="1" ht="15.75">
      <c r="A267" s="91">
        <v>42765</v>
      </c>
      <c r="B267" s="92">
        <v>7</v>
      </c>
      <c r="C267" s="107" t="s">
        <v>384</v>
      </c>
      <c r="D267" s="107"/>
      <c r="E267" s="107"/>
      <c r="F267" s="108">
        <v>67</v>
      </c>
      <c r="G267" s="107" t="s">
        <v>366</v>
      </c>
      <c r="H267" s="92">
        <v>10</v>
      </c>
      <c r="I267" s="92">
        <v>1</v>
      </c>
      <c r="J267" s="92">
        <v>16</v>
      </c>
      <c r="K267" s="92">
        <v>2128</v>
      </c>
      <c r="L267" s="92"/>
      <c r="M267" s="92"/>
      <c r="N267" s="94">
        <f t="shared" si="55"/>
        <v>133</v>
      </c>
      <c r="O267" s="92">
        <v>185</v>
      </c>
      <c r="P267" s="92">
        <f t="shared" si="51"/>
        <v>20</v>
      </c>
      <c r="Q267" s="92">
        <f t="shared" si="52"/>
        <v>7</v>
      </c>
      <c r="R267" s="92">
        <f>$R$261</f>
        <v>31289</v>
      </c>
    </row>
    <row r="268" spans="1:20" s="93" customFormat="1">
      <c r="A268" s="91">
        <v>42765</v>
      </c>
      <c r="B268" s="92">
        <v>8</v>
      </c>
      <c r="C268" s="93" t="s">
        <v>43</v>
      </c>
      <c r="F268" s="92">
        <v>88</v>
      </c>
      <c r="G268" s="93" t="s">
        <v>55</v>
      </c>
      <c r="H268" s="92">
        <v>10</v>
      </c>
      <c r="I268" s="92">
        <v>10</v>
      </c>
      <c r="J268" s="92">
        <v>16</v>
      </c>
      <c r="K268" s="92">
        <v>2127</v>
      </c>
      <c r="L268" s="92"/>
      <c r="M268" s="92"/>
      <c r="N268" s="94">
        <f t="shared" si="55"/>
        <v>132.9375</v>
      </c>
      <c r="O268" s="92">
        <v>571</v>
      </c>
      <c r="P268" s="92">
        <f t="shared" si="51"/>
        <v>20</v>
      </c>
      <c r="Q268" s="92">
        <f t="shared" si="52"/>
        <v>7</v>
      </c>
      <c r="R268" s="92">
        <f t="shared" si="53"/>
        <v>31289</v>
      </c>
    </row>
    <row r="269" spans="1:20" s="93" customFormat="1">
      <c r="A269" s="91">
        <v>42765</v>
      </c>
      <c r="B269" s="92">
        <v>9</v>
      </c>
      <c r="C269" s="102" t="s">
        <v>338</v>
      </c>
      <c r="D269" s="102"/>
      <c r="E269" s="102"/>
      <c r="F269" s="96">
        <v>64</v>
      </c>
      <c r="G269" s="97" t="s">
        <v>56</v>
      </c>
      <c r="H269" s="92">
        <v>10</v>
      </c>
      <c r="I269" s="92">
        <v>6</v>
      </c>
      <c r="J269" s="92">
        <v>16</v>
      </c>
      <c r="K269" s="92">
        <v>2125</v>
      </c>
      <c r="L269" s="92"/>
      <c r="M269" s="92"/>
      <c r="N269" s="94">
        <f t="shared" si="55"/>
        <v>132.8125</v>
      </c>
      <c r="O269" s="92">
        <v>177</v>
      </c>
      <c r="P269" s="92">
        <f t="shared" si="51"/>
        <v>20</v>
      </c>
      <c r="Q269" s="92">
        <f t="shared" si="52"/>
        <v>7</v>
      </c>
      <c r="R269" s="92">
        <f t="shared" si="53"/>
        <v>31289</v>
      </c>
    </row>
    <row r="270" spans="1:20" s="93" customFormat="1">
      <c r="A270" s="91">
        <v>42765</v>
      </c>
      <c r="B270" s="92">
        <v>10</v>
      </c>
      <c r="C270" s="93" t="s">
        <v>36</v>
      </c>
      <c r="F270" s="92">
        <v>58</v>
      </c>
      <c r="G270" s="93" t="s">
        <v>56</v>
      </c>
      <c r="H270" s="92">
        <v>10</v>
      </c>
      <c r="I270" s="92">
        <v>10</v>
      </c>
      <c r="J270" s="92">
        <v>16</v>
      </c>
      <c r="K270" s="92">
        <v>2125</v>
      </c>
      <c r="L270" s="92"/>
      <c r="M270" s="92"/>
      <c r="N270" s="94">
        <f t="shared" si="55"/>
        <v>132.8125</v>
      </c>
      <c r="O270" s="92">
        <v>102</v>
      </c>
      <c r="P270" s="92">
        <f t="shared" si="51"/>
        <v>20</v>
      </c>
      <c r="Q270" s="92">
        <f t="shared" si="52"/>
        <v>7</v>
      </c>
      <c r="R270" s="92">
        <f t="shared" si="53"/>
        <v>31289</v>
      </c>
    </row>
    <row r="271" spans="1:20" s="93" customFormat="1">
      <c r="A271" s="91">
        <v>42765</v>
      </c>
      <c r="B271" s="92">
        <v>11</v>
      </c>
      <c r="C271" s="93" t="s">
        <v>379</v>
      </c>
      <c r="F271" s="92">
        <v>75</v>
      </c>
      <c r="G271" s="93" t="s">
        <v>56</v>
      </c>
      <c r="H271" s="92">
        <v>10</v>
      </c>
      <c r="I271" s="92">
        <v>10</v>
      </c>
      <c r="J271" s="92">
        <v>16</v>
      </c>
      <c r="K271" s="92">
        <v>2120</v>
      </c>
      <c r="L271" s="92"/>
      <c r="M271" s="92"/>
      <c r="N271" s="94">
        <f t="shared" ref="N271:N272" si="56">IF(J271=0,0,K271/J271)</f>
        <v>132.5</v>
      </c>
      <c r="O271" s="92">
        <v>84</v>
      </c>
      <c r="P271" s="92">
        <f t="shared" si="51"/>
        <v>20</v>
      </c>
      <c r="Q271" s="92">
        <f t="shared" si="52"/>
        <v>7</v>
      </c>
      <c r="R271" s="92">
        <f t="shared" si="53"/>
        <v>31289</v>
      </c>
    </row>
    <row r="272" spans="1:20" s="93" customFormat="1">
      <c r="A272" s="91">
        <v>42765</v>
      </c>
      <c r="B272" s="92">
        <v>12</v>
      </c>
      <c r="C272" s="93" t="s">
        <v>39</v>
      </c>
      <c r="F272" s="92">
        <v>65</v>
      </c>
      <c r="G272" s="93" t="s">
        <v>58</v>
      </c>
      <c r="H272" s="92">
        <v>10</v>
      </c>
      <c r="I272" s="92">
        <v>10</v>
      </c>
      <c r="J272" s="92">
        <v>16</v>
      </c>
      <c r="K272" s="92">
        <v>2110</v>
      </c>
      <c r="L272" s="92"/>
      <c r="M272" s="92"/>
      <c r="N272" s="94">
        <f t="shared" si="56"/>
        <v>131.875</v>
      </c>
      <c r="O272" s="92">
        <v>21</v>
      </c>
      <c r="P272" s="92">
        <f t="shared" si="51"/>
        <v>20</v>
      </c>
      <c r="Q272" s="92">
        <f t="shared" si="52"/>
        <v>7</v>
      </c>
      <c r="R272" s="92">
        <f t="shared" si="53"/>
        <v>31289</v>
      </c>
    </row>
    <row r="273" spans="1:20" s="93" customFormat="1">
      <c r="A273" s="91">
        <v>42765</v>
      </c>
      <c r="B273" s="92">
        <v>13</v>
      </c>
      <c r="C273" s="93" t="s">
        <v>45</v>
      </c>
      <c r="F273" s="92">
        <v>62</v>
      </c>
      <c r="G273" s="93" t="s">
        <v>56</v>
      </c>
      <c r="H273" s="92">
        <v>10</v>
      </c>
      <c r="I273" s="92">
        <v>10</v>
      </c>
      <c r="J273" s="92">
        <v>16</v>
      </c>
      <c r="K273" s="92">
        <v>2100</v>
      </c>
      <c r="L273" s="92"/>
      <c r="M273" s="92"/>
      <c r="N273" s="94">
        <f t="shared" ref="N273" si="57">IF(J273=0,0,K273/J273)</f>
        <v>131.25</v>
      </c>
      <c r="O273" s="92">
        <v>134</v>
      </c>
      <c r="P273" s="92">
        <f t="shared" si="51"/>
        <v>20</v>
      </c>
      <c r="Q273" s="92">
        <f t="shared" si="52"/>
        <v>7</v>
      </c>
      <c r="R273" s="92">
        <f t="shared" si="53"/>
        <v>31289</v>
      </c>
    </row>
    <row r="274" spans="1:20" s="93" customFormat="1">
      <c r="A274" s="91">
        <v>42765</v>
      </c>
      <c r="B274" s="92">
        <v>14</v>
      </c>
      <c r="C274" s="93" t="s">
        <v>41</v>
      </c>
      <c r="F274" s="92">
        <v>77</v>
      </c>
      <c r="G274" s="93" t="s">
        <v>56</v>
      </c>
      <c r="H274" s="92">
        <v>10</v>
      </c>
      <c r="I274" s="92">
        <v>10</v>
      </c>
      <c r="J274" s="92">
        <v>15</v>
      </c>
      <c r="K274" s="92">
        <v>1976</v>
      </c>
      <c r="L274" s="92"/>
      <c r="M274" s="92"/>
      <c r="N274" s="94">
        <f>IF(J274=0,0,K274/J274)</f>
        <v>131.73333333333332</v>
      </c>
      <c r="O274" s="92">
        <v>160</v>
      </c>
      <c r="P274" s="92">
        <f t="shared" si="51"/>
        <v>20</v>
      </c>
      <c r="Q274" s="92">
        <f t="shared" si="52"/>
        <v>7</v>
      </c>
      <c r="R274" s="92">
        <f t="shared" si="53"/>
        <v>31289</v>
      </c>
    </row>
    <row r="275" spans="1:20" s="93" customFormat="1">
      <c r="A275" s="91">
        <v>42765</v>
      </c>
      <c r="B275" s="92">
        <v>15</v>
      </c>
      <c r="C275" s="93" t="s">
        <v>50</v>
      </c>
      <c r="F275" s="92">
        <v>65</v>
      </c>
      <c r="G275" s="93" t="s">
        <v>58</v>
      </c>
      <c r="H275" s="92">
        <v>10</v>
      </c>
      <c r="I275" s="92">
        <v>10</v>
      </c>
      <c r="J275" s="92">
        <v>10</v>
      </c>
      <c r="K275" s="92">
        <v>1309</v>
      </c>
      <c r="L275" s="92"/>
      <c r="M275" s="92"/>
      <c r="N275" s="94">
        <f>IF(J275=0,0,K275/J275)</f>
        <v>130.9</v>
      </c>
      <c r="O275" s="92">
        <v>12</v>
      </c>
      <c r="P275" s="92">
        <f t="shared" si="51"/>
        <v>20</v>
      </c>
      <c r="Q275" s="92">
        <f t="shared" si="52"/>
        <v>7</v>
      </c>
      <c r="R275" s="92">
        <f t="shared" si="53"/>
        <v>31289</v>
      </c>
    </row>
    <row r="276" spans="1:20" s="93" customFormat="1">
      <c r="A276" s="91">
        <v>42765</v>
      </c>
      <c r="B276" s="92">
        <v>16</v>
      </c>
      <c r="C276" s="93" t="s">
        <v>48</v>
      </c>
      <c r="F276" s="92">
        <v>69</v>
      </c>
      <c r="G276" s="93" t="s">
        <v>56</v>
      </c>
      <c r="H276" s="92">
        <v>10</v>
      </c>
      <c r="I276" s="92">
        <v>10</v>
      </c>
      <c r="J276" s="92">
        <v>2</v>
      </c>
      <c r="K276" s="92">
        <v>266</v>
      </c>
      <c r="L276" s="92"/>
      <c r="M276" s="92"/>
      <c r="N276" s="94">
        <f t="shared" ref="N276" si="58">IF(J276=0,0,K276/J276)</f>
        <v>133</v>
      </c>
      <c r="O276" s="92">
        <v>23</v>
      </c>
      <c r="P276" s="92">
        <f t="shared" si="51"/>
        <v>20</v>
      </c>
      <c r="Q276" s="92">
        <f t="shared" si="52"/>
        <v>7</v>
      </c>
      <c r="R276" s="92">
        <f t="shared" si="53"/>
        <v>31289</v>
      </c>
    </row>
    <row r="277" spans="1:20" s="93" customFormat="1" ht="15.75">
      <c r="A277" s="91">
        <v>42765</v>
      </c>
      <c r="B277" s="92">
        <v>17</v>
      </c>
      <c r="C277" s="103" t="s">
        <v>28</v>
      </c>
      <c r="D277" s="103"/>
      <c r="E277" s="103"/>
      <c r="F277" s="104">
        <v>94</v>
      </c>
      <c r="G277" s="105" t="s">
        <v>55</v>
      </c>
      <c r="H277" s="92">
        <v>10</v>
      </c>
      <c r="I277" s="92">
        <v>9</v>
      </c>
      <c r="J277" s="92">
        <v>0</v>
      </c>
      <c r="K277" s="92">
        <v>0</v>
      </c>
      <c r="L277" s="92"/>
      <c r="M277" s="92"/>
      <c r="N277" s="94">
        <f>IF(J277=0,0,K277/J277)</f>
        <v>0</v>
      </c>
      <c r="O277" s="92">
        <v>0</v>
      </c>
      <c r="P277" s="92">
        <f t="shared" si="51"/>
        <v>20</v>
      </c>
      <c r="Q277" s="92">
        <f t="shared" si="52"/>
        <v>7</v>
      </c>
      <c r="R277" s="92">
        <f t="shared" si="53"/>
        <v>31289</v>
      </c>
    </row>
    <row r="278" spans="1:20" s="93" customFormat="1" ht="15.75">
      <c r="A278" s="91">
        <v>42765</v>
      </c>
      <c r="B278" s="92">
        <v>18</v>
      </c>
      <c r="C278" s="106" t="s">
        <v>34</v>
      </c>
      <c r="D278" s="106"/>
      <c r="E278" s="106"/>
      <c r="F278" s="104">
        <v>73</v>
      </c>
      <c r="G278" s="105" t="s">
        <v>55</v>
      </c>
      <c r="H278" s="92">
        <v>10</v>
      </c>
      <c r="I278" s="92">
        <v>9</v>
      </c>
      <c r="J278" s="92">
        <v>0</v>
      </c>
      <c r="K278" s="92">
        <v>0</v>
      </c>
      <c r="L278" s="92"/>
      <c r="M278" s="92"/>
      <c r="N278" s="94">
        <f>IF(J278=0,0,K278/J278)</f>
        <v>0</v>
      </c>
      <c r="O278" s="92">
        <v>0</v>
      </c>
      <c r="P278" s="92">
        <f t="shared" si="51"/>
        <v>20</v>
      </c>
      <c r="Q278" s="92">
        <f t="shared" si="52"/>
        <v>7</v>
      </c>
      <c r="R278" s="92">
        <f t="shared" si="53"/>
        <v>31289</v>
      </c>
    </row>
    <row r="279" spans="1:20" s="93" customFormat="1" ht="15.75">
      <c r="A279" s="91">
        <v>42765</v>
      </c>
      <c r="B279" s="92">
        <v>19</v>
      </c>
      <c r="C279" s="105" t="s">
        <v>30</v>
      </c>
      <c r="D279" s="105"/>
      <c r="E279" s="105"/>
      <c r="F279" s="104">
        <v>75</v>
      </c>
      <c r="G279" s="105" t="s">
        <v>55</v>
      </c>
      <c r="H279" s="92">
        <v>10</v>
      </c>
      <c r="I279" s="92">
        <v>8</v>
      </c>
      <c r="J279" s="92">
        <v>0</v>
      </c>
      <c r="K279" s="92">
        <v>0</v>
      </c>
      <c r="L279" s="92"/>
      <c r="M279" s="92"/>
      <c r="N279" s="94">
        <f>IF(J279=0,0,K279/J279)</f>
        <v>0</v>
      </c>
      <c r="O279" s="92">
        <v>398</v>
      </c>
      <c r="P279" s="92">
        <f t="shared" si="51"/>
        <v>20</v>
      </c>
      <c r="Q279" s="92">
        <f t="shared" si="52"/>
        <v>7</v>
      </c>
      <c r="R279" s="92">
        <f t="shared" si="53"/>
        <v>31289</v>
      </c>
    </row>
    <row r="280" spans="1:20" s="93" customFormat="1" ht="16.149999999999999" thickBot="1">
      <c r="A280" s="152">
        <v>42765</v>
      </c>
      <c r="B280" s="153">
        <v>20</v>
      </c>
      <c r="C280" s="154" t="s">
        <v>380</v>
      </c>
      <c r="D280" s="154"/>
      <c r="E280" s="154"/>
      <c r="F280" s="155">
        <v>79</v>
      </c>
      <c r="G280" s="156" t="s">
        <v>381</v>
      </c>
      <c r="H280" s="153">
        <v>10</v>
      </c>
      <c r="I280" s="153">
        <v>3</v>
      </c>
      <c r="J280" s="153">
        <v>0</v>
      </c>
      <c r="K280" s="153">
        <v>0</v>
      </c>
      <c r="L280" s="153"/>
      <c r="M280" s="153"/>
      <c r="N280" s="157">
        <f>IF(J280=0,0,K280/J280)</f>
        <v>0</v>
      </c>
      <c r="O280" s="153">
        <v>0</v>
      </c>
      <c r="P280" s="153">
        <f t="shared" si="51"/>
        <v>20</v>
      </c>
      <c r="Q280" s="153">
        <f t="shared" si="52"/>
        <v>7</v>
      </c>
      <c r="R280" s="153">
        <f t="shared" si="53"/>
        <v>31289</v>
      </c>
      <c r="S280" s="158"/>
    </row>
    <row r="281" spans="1:20" s="29" customFormat="1" ht="15.4" thickTop="1">
      <c r="A281" s="27">
        <v>42772</v>
      </c>
      <c r="B281" s="28">
        <v>1</v>
      </c>
      <c r="C281" s="29" t="s">
        <v>32</v>
      </c>
      <c r="F281" s="28">
        <v>111</v>
      </c>
      <c r="G281" s="29" t="s">
        <v>55</v>
      </c>
      <c r="H281" s="28">
        <v>11</v>
      </c>
      <c r="I281" s="28">
        <v>10</v>
      </c>
      <c r="J281" s="28">
        <v>16</v>
      </c>
      <c r="K281" s="28">
        <v>2160</v>
      </c>
      <c r="L281" s="28"/>
      <c r="M281" s="28"/>
      <c r="N281" s="30">
        <f t="shared" ref="N281:N282" si="59">IF(J281=0,0,K281/J281)</f>
        <v>135</v>
      </c>
      <c r="O281" s="28">
        <v>199</v>
      </c>
      <c r="P281" s="28">
        <f>COUNTA(C281:C301)</f>
        <v>21</v>
      </c>
      <c r="Q281" s="28">
        <v>1</v>
      </c>
      <c r="R281" s="28">
        <f>SUM(K281:K301)</f>
        <v>39835</v>
      </c>
    </row>
    <row r="282" spans="1:20" s="29" customFormat="1">
      <c r="A282" s="27">
        <v>42772</v>
      </c>
      <c r="B282" s="28">
        <v>2</v>
      </c>
      <c r="C282" s="81" t="s">
        <v>29</v>
      </c>
      <c r="D282" s="81"/>
      <c r="E282" s="81"/>
      <c r="F282" s="37">
        <v>92</v>
      </c>
      <c r="G282" s="38" t="s">
        <v>55</v>
      </c>
      <c r="H282" s="28">
        <v>11</v>
      </c>
      <c r="I282" s="28">
        <v>10</v>
      </c>
      <c r="J282" s="28">
        <v>16</v>
      </c>
      <c r="K282" s="28">
        <v>2160</v>
      </c>
      <c r="L282" s="28"/>
      <c r="M282" s="28"/>
      <c r="N282" s="30">
        <f t="shared" si="59"/>
        <v>135</v>
      </c>
      <c r="O282" s="28">
        <v>44</v>
      </c>
      <c r="P282" s="28">
        <f>P$281</f>
        <v>21</v>
      </c>
      <c r="Q282" s="28">
        <f>Q$281</f>
        <v>1</v>
      </c>
      <c r="R282" s="28">
        <f>R$281</f>
        <v>39835</v>
      </c>
      <c r="S282" s="32"/>
      <c r="T282" s="32"/>
    </row>
    <row r="283" spans="1:20" s="29" customFormat="1">
      <c r="A283" s="27">
        <v>42772</v>
      </c>
      <c r="B283" s="28">
        <v>3</v>
      </c>
      <c r="C283" s="88" t="s">
        <v>373</v>
      </c>
      <c r="D283" s="88"/>
      <c r="E283" s="88"/>
      <c r="F283" s="89">
        <v>91</v>
      </c>
      <c r="G283" s="39" t="s">
        <v>366</v>
      </c>
      <c r="H283" s="28">
        <v>11</v>
      </c>
      <c r="I283" s="28">
        <v>5</v>
      </c>
      <c r="J283" s="28">
        <v>16</v>
      </c>
      <c r="K283" s="28">
        <v>2160</v>
      </c>
      <c r="L283" s="28"/>
      <c r="M283" s="28"/>
      <c r="N283" s="30">
        <f>IF(J283=0,0,K283/J283)</f>
        <v>135</v>
      </c>
      <c r="O283" s="28">
        <v>141</v>
      </c>
      <c r="P283" s="28">
        <f t="shared" ref="P283:R301" si="60">P$281</f>
        <v>21</v>
      </c>
      <c r="Q283" s="28">
        <f t="shared" si="60"/>
        <v>1</v>
      </c>
      <c r="R283" s="28">
        <f t="shared" si="60"/>
        <v>39835</v>
      </c>
    </row>
    <row r="284" spans="1:20" s="29" customFormat="1" ht="15.75">
      <c r="A284" s="27">
        <v>42772</v>
      </c>
      <c r="B284" s="28">
        <v>4</v>
      </c>
      <c r="C284" s="110" t="s">
        <v>30</v>
      </c>
      <c r="D284" s="110"/>
      <c r="E284" s="110"/>
      <c r="F284" s="111">
        <v>77</v>
      </c>
      <c r="G284" s="110" t="s">
        <v>55</v>
      </c>
      <c r="H284" s="28">
        <v>11</v>
      </c>
      <c r="I284" s="28">
        <v>9</v>
      </c>
      <c r="J284" s="28">
        <v>16</v>
      </c>
      <c r="K284" s="28">
        <v>2160</v>
      </c>
      <c r="L284" s="28"/>
      <c r="M284" s="28"/>
      <c r="N284" s="30">
        <f>IF(J284=0,0,K284/J284)</f>
        <v>135</v>
      </c>
      <c r="O284" s="28">
        <v>1325</v>
      </c>
      <c r="P284" s="28">
        <f t="shared" si="60"/>
        <v>21</v>
      </c>
      <c r="Q284" s="28">
        <f t="shared" si="60"/>
        <v>1</v>
      </c>
      <c r="R284" s="28">
        <f t="shared" si="60"/>
        <v>39835</v>
      </c>
    </row>
    <row r="285" spans="1:20" s="29" customFormat="1">
      <c r="A285" s="27">
        <v>42772</v>
      </c>
      <c r="B285" s="28">
        <v>5</v>
      </c>
      <c r="C285" s="29" t="s">
        <v>37</v>
      </c>
      <c r="F285" s="28">
        <v>72</v>
      </c>
      <c r="G285" s="29" t="s">
        <v>55</v>
      </c>
      <c r="H285" s="28">
        <v>11</v>
      </c>
      <c r="I285" s="28">
        <v>11</v>
      </c>
      <c r="J285" s="28">
        <v>16</v>
      </c>
      <c r="K285" s="28">
        <v>2153</v>
      </c>
      <c r="L285" s="28"/>
      <c r="M285" s="28"/>
      <c r="N285" s="30">
        <f t="shared" ref="N285" si="61">IF(J285=0,0,K285/J285)</f>
        <v>134.5625</v>
      </c>
      <c r="O285" s="28">
        <v>180</v>
      </c>
      <c r="P285" s="28">
        <f t="shared" si="60"/>
        <v>21</v>
      </c>
      <c r="Q285" s="28">
        <f t="shared" si="60"/>
        <v>1</v>
      </c>
      <c r="R285" s="28">
        <f t="shared" si="60"/>
        <v>39835</v>
      </c>
    </row>
    <row r="286" spans="1:20" s="29" customFormat="1">
      <c r="A286" s="27">
        <v>42772</v>
      </c>
      <c r="B286" s="28">
        <v>6</v>
      </c>
      <c r="C286" s="88" t="s">
        <v>367</v>
      </c>
      <c r="D286" s="88"/>
      <c r="E286" s="88"/>
      <c r="F286" s="89">
        <v>74</v>
      </c>
      <c r="G286" s="39" t="s">
        <v>366</v>
      </c>
      <c r="H286" s="28">
        <v>11</v>
      </c>
      <c r="I286" s="28">
        <v>5</v>
      </c>
      <c r="J286" s="28">
        <v>16</v>
      </c>
      <c r="K286" s="28">
        <v>2140</v>
      </c>
      <c r="L286" s="28"/>
      <c r="M286" s="28"/>
      <c r="N286" s="30">
        <f t="shared" ref="N286:N289" si="62">IF(J286=0,0,K286/J286)</f>
        <v>133.75</v>
      </c>
      <c r="O286" s="28">
        <v>196</v>
      </c>
      <c r="P286" s="28">
        <f t="shared" si="60"/>
        <v>21</v>
      </c>
      <c r="Q286" s="28">
        <f t="shared" si="60"/>
        <v>1</v>
      </c>
      <c r="R286" s="28">
        <f t="shared" si="60"/>
        <v>39835</v>
      </c>
    </row>
    <row r="287" spans="1:20" s="29" customFormat="1">
      <c r="A287" s="27">
        <v>42772</v>
      </c>
      <c r="B287" s="28">
        <v>7</v>
      </c>
      <c r="C287" s="29" t="s">
        <v>36</v>
      </c>
      <c r="F287" s="28">
        <v>58</v>
      </c>
      <c r="G287" s="29" t="s">
        <v>56</v>
      </c>
      <c r="H287" s="28">
        <v>11</v>
      </c>
      <c r="I287" s="28">
        <v>11</v>
      </c>
      <c r="J287" s="28">
        <v>16</v>
      </c>
      <c r="K287" s="28">
        <v>2131</v>
      </c>
      <c r="L287" s="28"/>
      <c r="M287" s="28"/>
      <c r="N287" s="30">
        <f>IF(J287=0,0,K287/J287)</f>
        <v>133.1875</v>
      </c>
      <c r="O287" s="28">
        <v>78</v>
      </c>
      <c r="P287" s="28">
        <f t="shared" si="60"/>
        <v>21</v>
      </c>
      <c r="Q287" s="28">
        <f t="shared" si="60"/>
        <v>1</v>
      </c>
      <c r="R287" s="28">
        <f t="shared" si="60"/>
        <v>39835</v>
      </c>
    </row>
    <row r="288" spans="1:20" s="29" customFormat="1">
      <c r="A288" s="27">
        <v>42772</v>
      </c>
      <c r="B288" s="28">
        <v>8</v>
      </c>
      <c r="C288" s="29" t="s">
        <v>43</v>
      </c>
      <c r="F288" s="28">
        <v>89</v>
      </c>
      <c r="G288" s="29" t="s">
        <v>55</v>
      </c>
      <c r="H288" s="28">
        <v>11</v>
      </c>
      <c r="I288" s="28">
        <v>11</v>
      </c>
      <c r="J288" s="28">
        <v>16</v>
      </c>
      <c r="K288" s="28">
        <v>2129</v>
      </c>
      <c r="L288" s="28"/>
      <c r="M288" s="28"/>
      <c r="N288" s="30">
        <f>IF(J288=0,0,K288/J288)</f>
        <v>133.0625</v>
      </c>
      <c r="O288" s="28">
        <v>574</v>
      </c>
      <c r="P288" s="28">
        <f t="shared" si="60"/>
        <v>21</v>
      </c>
      <c r="Q288" s="28">
        <f t="shared" si="60"/>
        <v>1</v>
      </c>
      <c r="R288" s="28">
        <f t="shared" si="60"/>
        <v>39835</v>
      </c>
    </row>
    <row r="289" spans="1:20" s="29" customFormat="1">
      <c r="A289" s="27">
        <v>42772</v>
      </c>
      <c r="B289" s="28">
        <v>9</v>
      </c>
      <c r="C289" s="29" t="s">
        <v>385</v>
      </c>
      <c r="F289" s="28">
        <v>68</v>
      </c>
      <c r="G289" s="29" t="s">
        <v>386</v>
      </c>
      <c r="H289" s="28">
        <v>11</v>
      </c>
      <c r="I289" s="28">
        <v>2</v>
      </c>
      <c r="J289" s="28">
        <v>16</v>
      </c>
      <c r="K289" s="28">
        <v>2123</v>
      </c>
      <c r="L289" s="28"/>
      <c r="M289" s="28"/>
      <c r="N289" s="30">
        <f t="shared" si="62"/>
        <v>132.6875</v>
      </c>
      <c r="O289" s="28">
        <v>36</v>
      </c>
      <c r="P289" s="28">
        <f t="shared" si="60"/>
        <v>21</v>
      </c>
      <c r="Q289" s="28">
        <f t="shared" si="60"/>
        <v>1</v>
      </c>
      <c r="R289" s="28">
        <f t="shared" si="60"/>
        <v>39835</v>
      </c>
    </row>
    <row r="290" spans="1:20" s="29" customFormat="1">
      <c r="A290" s="27">
        <v>42772</v>
      </c>
      <c r="B290" s="28">
        <v>10</v>
      </c>
      <c r="C290" s="29" t="s">
        <v>379</v>
      </c>
      <c r="F290" s="28">
        <v>75</v>
      </c>
      <c r="G290" s="29" t="s">
        <v>56</v>
      </c>
      <c r="H290" s="28">
        <v>11</v>
      </c>
      <c r="I290" s="28">
        <v>11</v>
      </c>
      <c r="J290" s="28">
        <v>16</v>
      </c>
      <c r="K290" s="28">
        <v>2118</v>
      </c>
      <c r="L290" s="28"/>
      <c r="M290" s="28"/>
      <c r="N290" s="30">
        <f t="shared" ref="N290:N295" si="63">IF(J290=0,0,K290/J290)</f>
        <v>132.375</v>
      </c>
      <c r="O290" s="28">
        <v>28</v>
      </c>
      <c r="P290" s="28">
        <f t="shared" si="60"/>
        <v>21</v>
      </c>
      <c r="Q290" s="28">
        <f t="shared" si="60"/>
        <v>1</v>
      </c>
      <c r="R290" s="28">
        <f t="shared" si="60"/>
        <v>39835</v>
      </c>
    </row>
    <row r="291" spans="1:20" s="29" customFormat="1">
      <c r="A291" s="27">
        <v>42772</v>
      </c>
      <c r="B291" s="28">
        <v>11</v>
      </c>
      <c r="C291" s="29" t="s">
        <v>45</v>
      </c>
      <c r="F291" s="28">
        <v>63</v>
      </c>
      <c r="G291" s="29" t="s">
        <v>56</v>
      </c>
      <c r="H291" s="28">
        <v>11</v>
      </c>
      <c r="I291" s="28">
        <v>11</v>
      </c>
      <c r="J291" s="28">
        <v>16</v>
      </c>
      <c r="K291" s="28">
        <v>2117</v>
      </c>
      <c r="L291" s="28"/>
      <c r="M291" s="28"/>
      <c r="N291" s="30">
        <f t="shared" si="63"/>
        <v>132.3125</v>
      </c>
      <c r="O291" s="28">
        <v>90</v>
      </c>
      <c r="P291" s="28">
        <f t="shared" si="60"/>
        <v>21</v>
      </c>
      <c r="Q291" s="28">
        <f t="shared" si="60"/>
        <v>1</v>
      </c>
      <c r="R291" s="28">
        <f t="shared" si="60"/>
        <v>39835</v>
      </c>
    </row>
    <row r="292" spans="1:20" s="29" customFormat="1">
      <c r="A292" s="27">
        <v>42772</v>
      </c>
      <c r="B292" s="28">
        <v>12</v>
      </c>
      <c r="C292" s="29" t="s">
        <v>41</v>
      </c>
      <c r="F292" s="28">
        <v>78</v>
      </c>
      <c r="G292" s="29" t="s">
        <v>56</v>
      </c>
      <c r="H292" s="28">
        <v>11</v>
      </c>
      <c r="I292" s="28">
        <v>11</v>
      </c>
      <c r="J292" s="28">
        <v>16</v>
      </c>
      <c r="K292" s="28">
        <v>2116</v>
      </c>
      <c r="L292" s="28"/>
      <c r="M292" s="28"/>
      <c r="N292" s="30">
        <f t="shared" si="63"/>
        <v>132.25</v>
      </c>
      <c r="O292" s="28">
        <v>260</v>
      </c>
      <c r="P292" s="28">
        <f t="shared" si="60"/>
        <v>21</v>
      </c>
      <c r="Q292" s="28">
        <f t="shared" si="60"/>
        <v>1</v>
      </c>
      <c r="R292" s="28">
        <f t="shared" si="60"/>
        <v>39835</v>
      </c>
    </row>
    <row r="293" spans="1:20" s="29" customFormat="1">
      <c r="A293" s="27">
        <v>42772</v>
      </c>
      <c r="B293" s="28">
        <v>13</v>
      </c>
      <c r="C293" s="29" t="s">
        <v>9</v>
      </c>
      <c r="F293" s="28">
        <v>83</v>
      </c>
      <c r="G293" s="29" t="s">
        <v>10</v>
      </c>
      <c r="H293" s="28">
        <v>11</v>
      </c>
      <c r="I293" s="28">
        <v>11</v>
      </c>
      <c r="J293" s="28">
        <v>16</v>
      </c>
      <c r="K293" s="28">
        <v>2113</v>
      </c>
      <c r="L293" s="28"/>
      <c r="M293" s="28"/>
      <c r="N293" s="30">
        <f t="shared" si="63"/>
        <v>132.0625</v>
      </c>
      <c r="O293" s="28">
        <v>263</v>
      </c>
      <c r="P293" s="28">
        <f t="shared" si="60"/>
        <v>21</v>
      </c>
      <c r="Q293" s="28">
        <f t="shared" si="60"/>
        <v>1</v>
      </c>
      <c r="R293" s="28">
        <f t="shared" si="60"/>
        <v>39835</v>
      </c>
    </row>
    <row r="294" spans="1:20" s="29" customFormat="1" ht="15.75">
      <c r="A294" s="27">
        <v>42772</v>
      </c>
      <c r="B294" s="28">
        <v>14</v>
      </c>
      <c r="C294" s="109" t="s">
        <v>389</v>
      </c>
      <c r="D294" s="109"/>
      <c r="E294" s="109"/>
      <c r="F294" s="64">
        <v>78</v>
      </c>
      <c r="G294" s="109" t="s">
        <v>391</v>
      </c>
      <c r="H294" s="28">
        <v>11</v>
      </c>
      <c r="I294" s="28">
        <v>1</v>
      </c>
      <c r="J294" s="28">
        <v>15</v>
      </c>
      <c r="K294" s="28">
        <v>1997</v>
      </c>
      <c r="L294" s="28"/>
      <c r="M294" s="28"/>
      <c r="N294" s="30">
        <f t="shared" si="63"/>
        <v>133.13333333333333</v>
      </c>
      <c r="O294" s="28">
        <v>492</v>
      </c>
      <c r="P294" s="28">
        <f t="shared" si="60"/>
        <v>21</v>
      </c>
      <c r="Q294" s="28">
        <f t="shared" si="60"/>
        <v>1</v>
      </c>
      <c r="R294" s="28">
        <f t="shared" si="60"/>
        <v>39835</v>
      </c>
    </row>
    <row r="295" spans="1:20" s="29" customFormat="1">
      <c r="A295" s="27">
        <v>42772</v>
      </c>
      <c r="B295" s="28">
        <v>15</v>
      </c>
      <c r="C295" s="36" t="s">
        <v>338</v>
      </c>
      <c r="D295" s="36"/>
      <c r="E295" s="36"/>
      <c r="F295" s="37">
        <v>64</v>
      </c>
      <c r="G295" s="38" t="s">
        <v>56</v>
      </c>
      <c r="H295" s="28">
        <v>11</v>
      </c>
      <c r="I295" s="28">
        <v>7</v>
      </c>
      <c r="J295" s="28">
        <v>15</v>
      </c>
      <c r="K295" s="28">
        <v>1996</v>
      </c>
      <c r="L295" s="28"/>
      <c r="M295" s="28"/>
      <c r="N295" s="30">
        <f t="shared" si="63"/>
        <v>133.06666666666666</v>
      </c>
      <c r="O295" s="28">
        <v>249</v>
      </c>
      <c r="P295" s="28">
        <f t="shared" si="60"/>
        <v>21</v>
      </c>
      <c r="Q295" s="28">
        <f t="shared" si="60"/>
        <v>1</v>
      </c>
      <c r="R295" s="28">
        <f t="shared" si="60"/>
        <v>39835</v>
      </c>
    </row>
    <row r="296" spans="1:20" s="29" customFormat="1">
      <c r="A296" s="27">
        <v>42772</v>
      </c>
      <c r="B296" s="28">
        <v>16</v>
      </c>
      <c r="C296" s="29" t="s">
        <v>39</v>
      </c>
      <c r="F296" s="28">
        <v>65</v>
      </c>
      <c r="G296" s="29" t="s">
        <v>58</v>
      </c>
      <c r="H296" s="28">
        <v>11</v>
      </c>
      <c r="I296" s="28">
        <v>11</v>
      </c>
      <c r="J296" s="28">
        <v>15</v>
      </c>
      <c r="K296" s="28">
        <v>1981</v>
      </c>
      <c r="L296" s="28"/>
      <c r="M296" s="28"/>
      <c r="N296" s="30">
        <f t="shared" ref="N296" si="64">IF(J296=0,0,K296/J296)</f>
        <v>132.06666666666666</v>
      </c>
      <c r="O296" s="28">
        <v>45</v>
      </c>
      <c r="P296" s="28">
        <f t="shared" si="60"/>
        <v>21</v>
      </c>
      <c r="Q296" s="28">
        <f t="shared" si="60"/>
        <v>1</v>
      </c>
      <c r="R296" s="28">
        <f t="shared" si="60"/>
        <v>39835</v>
      </c>
    </row>
    <row r="297" spans="1:20" s="29" customFormat="1">
      <c r="A297" s="27">
        <v>42772</v>
      </c>
      <c r="B297" s="28">
        <v>17</v>
      </c>
      <c r="C297" s="29" t="s">
        <v>50</v>
      </c>
      <c r="F297" s="28">
        <v>65</v>
      </c>
      <c r="G297" s="29" t="s">
        <v>58</v>
      </c>
      <c r="H297" s="28">
        <v>11</v>
      </c>
      <c r="I297" s="28">
        <v>11</v>
      </c>
      <c r="J297" s="28">
        <v>15</v>
      </c>
      <c r="K297" s="28">
        <v>1945</v>
      </c>
      <c r="L297" s="28"/>
      <c r="M297" s="28"/>
      <c r="N297" s="30">
        <f>IF(J297=0,0,K297/J297)</f>
        <v>129.66666666666666</v>
      </c>
      <c r="O297" s="28">
        <v>31</v>
      </c>
      <c r="P297" s="28">
        <f t="shared" si="60"/>
        <v>21</v>
      </c>
      <c r="Q297" s="28">
        <f t="shared" si="60"/>
        <v>1</v>
      </c>
      <c r="R297" s="28">
        <f t="shared" si="60"/>
        <v>39835</v>
      </c>
    </row>
    <row r="298" spans="1:20" s="29" customFormat="1" ht="15.75">
      <c r="A298" s="27">
        <v>42772</v>
      </c>
      <c r="B298" s="28">
        <v>18</v>
      </c>
      <c r="C298" s="109" t="s">
        <v>387</v>
      </c>
      <c r="D298" s="109"/>
      <c r="E298" s="109"/>
      <c r="F298" s="64">
        <v>84</v>
      </c>
      <c r="G298" s="109" t="s">
        <v>58</v>
      </c>
      <c r="H298" s="28">
        <v>11</v>
      </c>
      <c r="I298" s="28">
        <v>1</v>
      </c>
      <c r="J298" s="28">
        <v>15</v>
      </c>
      <c r="K298" s="28">
        <v>1904</v>
      </c>
      <c r="L298" s="28"/>
      <c r="M298" s="28"/>
      <c r="N298" s="30">
        <f>IF(J298=0,0,K298/J298)</f>
        <v>126.93333333333334</v>
      </c>
      <c r="O298" s="28">
        <v>71</v>
      </c>
      <c r="P298" s="28">
        <f t="shared" si="60"/>
        <v>21</v>
      </c>
      <c r="Q298" s="28">
        <f t="shared" si="60"/>
        <v>1</v>
      </c>
      <c r="R298" s="28">
        <f t="shared" si="60"/>
        <v>39835</v>
      </c>
    </row>
    <row r="299" spans="1:20" s="29" customFormat="1">
      <c r="A299" s="27">
        <v>42772</v>
      </c>
      <c r="B299" s="28">
        <v>19</v>
      </c>
      <c r="C299" s="29" t="s">
        <v>48</v>
      </c>
      <c r="F299" s="28">
        <v>70</v>
      </c>
      <c r="G299" s="29" t="s">
        <v>56</v>
      </c>
      <c r="H299" s="28">
        <v>11</v>
      </c>
      <c r="I299" s="28">
        <v>11</v>
      </c>
      <c r="J299" s="28">
        <v>14</v>
      </c>
      <c r="K299" s="28">
        <v>1845</v>
      </c>
      <c r="L299" s="28"/>
      <c r="M299" s="28"/>
      <c r="N299" s="30">
        <f t="shared" ref="N299" si="65">IF(J299=0,0,K299/J299)</f>
        <v>131.78571428571428</v>
      </c>
      <c r="O299" s="28">
        <v>83</v>
      </c>
      <c r="P299" s="28">
        <f t="shared" si="60"/>
        <v>21</v>
      </c>
      <c r="Q299" s="28">
        <f t="shared" si="60"/>
        <v>1</v>
      </c>
      <c r="R299" s="28">
        <f t="shared" si="60"/>
        <v>39835</v>
      </c>
    </row>
    <row r="300" spans="1:20" s="29" customFormat="1" ht="15.75">
      <c r="A300" s="27">
        <v>42772</v>
      </c>
      <c r="B300" s="28">
        <v>20</v>
      </c>
      <c r="C300" s="112" t="s">
        <v>390</v>
      </c>
      <c r="D300" s="112"/>
      <c r="E300" s="112"/>
      <c r="F300" s="113">
        <v>66</v>
      </c>
      <c r="G300" s="112" t="s">
        <v>58</v>
      </c>
      <c r="H300" s="28">
        <v>11</v>
      </c>
      <c r="I300" s="28">
        <v>1</v>
      </c>
      <c r="J300" s="28">
        <v>3</v>
      </c>
      <c r="K300" s="28">
        <v>387</v>
      </c>
      <c r="L300" s="28"/>
      <c r="M300" s="28"/>
      <c r="N300" s="30">
        <f>IF(J300=0,0,K300/J300)</f>
        <v>129</v>
      </c>
      <c r="O300" s="28">
        <v>50</v>
      </c>
      <c r="P300" s="28">
        <f t="shared" si="60"/>
        <v>21</v>
      </c>
      <c r="Q300" s="28">
        <f t="shared" si="60"/>
        <v>1</v>
      </c>
      <c r="R300" s="28">
        <f t="shared" si="60"/>
        <v>39835</v>
      </c>
    </row>
    <row r="301" spans="1:20" s="29" customFormat="1" ht="16.149999999999999" thickBot="1">
      <c r="A301" s="127">
        <v>42772</v>
      </c>
      <c r="B301" s="128">
        <v>21</v>
      </c>
      <c r="C301" s="159" t="s">
        <v>388</v>
      </c>
      <c r="D301" s="159"/>
      <c r="E301" s="159"/>
      <c r="F301" s="160">
        <v>78</v>
      </c>
      <c r="G301" s="161" t="s">
        <v>58</v>
      </c>
      <c r="H301" s="128">
        <v>11</v>
      </c>
      <c r="I301" s="128">
        <v>1</v>
      </c>
      <c r="J301" s="128">
        <v>0</v>
      </c>
      <c r="K301" s="128">
        <v>0</v>
      </c>
      <c r="L301" s="128"/>
      <c r="M301" s="128"/>
      <c r="N301" s="132">
        <f>IF(J301=0,0,K301/J301)</f>
        <v>0</v>
      </c>
      <c r="O301" s="128">
        <v>0</v>
      </c>
      <c r="P301" s="128">
        <f t="shared" si="60"/>
        <v>21</v>
      </c>
      <c r="Q301" s="128">
        <f t="shared" si="60"/>
        <v>1</v>
      </c>
      <c r="R301" s="128">
        <f t="shared" si="60"/>
        <v>39835</v>
      </c>
      <c r="S301" s="133"/>
    </row>
    <row r="302" spans="1:20" s="93" customFormat="1" ht="15.4" thickTop="1">
      <c r="A302" s="91">
        <v>42779</v>
      </c>
      <c r="B302" s="92">
        <v>1</v>
      </c>
      <c r="C302" s="93" t="s">
        <v>32</v>
      </c>
      <c r="F302" s="92">
        <v>111</v>
      </c>
      <c r="G302" s="93" t="s">
        <v>55</v>
      </c>
      <c r="H302" s="92">
        <v>12</v>
      </c>
      <c r="I302" s="92">
        <v>11</v>
      </c>
      <c r="J302" s="92">
        <v>16</v>
      </c>
      <c r="K302" s="118">
        <v>2160</v>
      </c>
      <c r="L302" s="118"/>
      <c r="M302" s="118"/>
      <c r="N302" s="94">
        <f t="shared" ref="N302:N304" si="66">IF(J302=0,0,K302/J302)</f>
        <v>135</v>
      </c>
      <c r="O302" s="92">
        <v>293</v>
      </c>
      <c r="P302" s="92">
        <f>COUNTA(C302:C326)</f>
        <v>25</v>
      </c>
      <c r="Q302" s="92">
        <v>2</v>
      </c>
      <c r="R302" s="92">
        <f>SUM(K302:K326)</f>
        <v>49095</v>
      </c>
    </row>
    <row r="303" spans="1:20" s="93" customFormat="1" ht="15.75">
      <c r="A303" s="91">
        <v>42779</v>
      </c>
      <c r="B303" s="92">
        <v>2</v>
      </c>
      <c r="C303" s="117" t="s">
        <v>401</v>
      </c>
      <c r="D303" s="117"/>
      <c r="E303" s="117"/>
      <c r="F303" s="108">
        <v>94</v>
      </c>
      <c r="G303" s="107" t="s">
        <v>58</v>
      </c>
      <c r="H303" s="92">
        <v>12</v>
      </c>
      <c r="I303" s="92">
        <v>1</v>
      </c>
      <c r="J303" s="92">
        <v>16</v>
      </c>
      <c r="K303" s="118">
        <v>2126</v>
      </c>
      <c r="L303" s="118"/>
      <c r="M303" s="118"/>
      <c r="N303" s="94">
        <f t="shared" si="66"/>
        <v>132.875</v>
      </c>
      <c r="O303" s="92">
        <v>319</v>
      </c>
      <c r="P303" s="92">
        <f t="shared" ref="P303:R326" si="67">P$302</f>
        <v>25</v>
      </c>
      <c r="Q303" s="92">
        <f t="shared" si="67"/>
        <v>2</v>
      </c>
      <c r="R303" s="92">
        <f t="shared" si="67"/>
        <v>49095</v>
      </c>
    </row>
    <row r="304" spans="1:20" s="93" customFormat="1">
      <c r="A304" s="91">
        <v>42779</v>
      </c>
      <c r="B304" s="92">
        <v>3</v>
      </c>
      <c r="C304" s="95" t="s">
        <v>29</v>
      </c>
      <c r="D304" s="95"/>
      <c r="E304" s="95"/>
      <c r="F304" s="96">
        <v>92</v>
      </c>
      <c r="G304" s="97" t="s">
        <v>55</v>
      </c>
      <c r="H304" s="92">
        <v>12</v>
      </c>
      <c r="I304" s="92">
        <v>11</v>
      </c>
      <c r="J304" s="92">
        <v>16</v>
      </c>
      <c r="K304" s="118">
        <v>2100</v>
      </c>
      <c r="L304" s="118"/>
      <c r="M304" s="118"/>
      <c r="N304" s="94">
        <f t="shared" si="66"/>
        <v>131.25</v>
      </c>
      <c r="O304" s="92">
        <v>6</v>
      </c>
      <c r="P304" s="92">
        <f>P$302</f>
        <v>25</v>
      </c>
      <c r="Q304" s="92">
        <f t="shared" ref="Q304:R304" si="68">Q$302</f>
        <v>2</v>
      </c>
      <c r="R304" s="92">
        <f t="shared" si="68"/>
        <v>49095</v>
      </c>
      <c r="S304" s="98"/>
      <c r="T304" s="98"/>
    </row>
    <row r="305" spans="1:18" s="93" customFormat="1">
      <c r="A305" s="91">
        <v>42779</v>
      </c>
      <c r="B305" s="92">
        <v>4</v>
      </c>
      <c r="C305" s="99" t="s">
        <v>373</v>
      </c>
      <c r="D305" s="99"/>
      <c r="E305" s="99"/>
      <c r="F305" s="100">
        <v>92</v>
      </c>
      <c r="G305" s="101" t="s">
        <v>366</v>
      </c>
      <c r="H305" s="92">
        <v>12</v>
      </c>
      <c r="I305" s="92">
        <v>6</v>
      </c>
      <c r="J305" s="92">
        <v>16</v>
      </c>
      <c r="K305" s="118">
        <v>2160</v>
      </c>
      <c r="L305" s="118"/>
      <c r="M305" s="118"/>
      <c r="N305" s="94">
        <f t="shared" ref="N305:N315" si="69">IF(J305=0,0,K305/J305)</f>
        <v>135</v>
      </c>
      <c r="O305" s="92">
        <v>166</v>
      </c>
      <c r="P305" s="92">
        <f t="shared" si="67"/>
        <v>25</v>
      </c>
      <c r="Q305" s="92">
        <f t="shared" si="67"/>
        <v>2</v>
      </c>
      <c r="R305" s="92">
        <f t="shared" si="67"/>
        <v>49095</v>
      </c>
    </row>
    <row r="306" spans="1:18" s="93" customFormat="1">
      <c r="A306" s="91">
        <v>42779</v>
      </c>
      <c r="B306" s="92">
        <v>5</v>
      </c>
      <c r="C306" s="93" t="s">
        <v>43</v>
      </c>
      <c r="F306" s="92">
        <v>89</v>
      </c>
      <c r="G306" s="93" t="s">
        <v>55</v>
      </c>
      <c r="H306" s="92">
        <v>12</v>
      </c>
      <c r="I306" s="92">
        <v>12</v>
      </c>
      <c r="J306" s="92">
        <v>16</v>
      </c>
      <c r="K306" s="118">
        <v>2117</v>
      </c>
      <c r="L306" s="118"/>
      <c r="M306" s="118"/>
      <c r="N306" s="94">
        <f t="shared" si="69"/>
        <v>132.3125</v>
      </c>
      <c r="O306" s="92">
        <v>339</v>
      </c>
      <c r="P306" s="92">
        <f t="shared" si="67"/>
        <v>25</v>
      </c>
      <c r="Q306" s="92">
        <f t="shared" si="67"/>
        <v>2</v>
      </c>
      <c r="R306" s="92">
        <f t="shared" si="67"/>
        <v>49095</v>
      </c>
    </row>
    <row r="307" spans="1:18" s="93" customFormat="1" ht="15.75">
      <c r="A307" s="91">
        <v>42779</v>
      </c>
      <c r="B307" s="92">
        <v>6</v>
      </c>
      <c r="C307" s="119" t="s">
        <v>402</v>
      </c>
      <c r="D307" s="119"/>
      <c r="E307" s="119"/>
      <c r="F307" s="120">
        <v>88</v>
      </c>
      <c r="G307" s="119" t="s">
        <v>58</v>
      </c>
      <c r="H307" s="92">
        <v>12</v>
      </c>
      <c r="I307" s="92">
        <v>1</v>
      </c>
      <c r="J307" s="92">
        <v>6</v>
      </c>
      <c r="K307" s="118">
        <v>800</v>
      </c>
      <c r="L307" s="118"/>
      <c r="M307" s="118"/>
      <c r="N307" s="94">
        <f>IF(J307=0,0,K307/J307)</f>
        <v>133.33333333333334</v>
      </c>
      <c r="O307" s="92">
        <v>0</v>
      </c>
      <c r="P307" s="92">
        <f t="shared" si="67"/>
        <v>25</v>
      </c>
      <c r="Q307" s="92">
        <f t="shared" si="67"/>
        <v>2</v>
      </c>
      <c r="R307" s="92">
        <f t="shared" si="67"/>
        <v>49095</v>
      </c>
    </row>
    <row r="308" spans="1:18" s="93" customFormat="1">
      <c r="A308" s="91">
        <v>42779</v>
      </c>
      <c r="B308" s="92">
        <v>7</v>
      </c>
      <c r="C308" s="93" t="s">
        <v>392</v>
      </c>
      <c r="F308" s="92">
        <v>84</v>
      </c>
      <c r="G308" s="93" t="s">
        <v>393</v>
      </c>
      <c r="H308" s="92">
        <v>12</v>
      </c>
      <c r="I308" s="92">
        <v>2</v>
      </c>
      <c r="J308" s="92">
        <v>15</v>
      </c>
      <c r="K308" s="118">
        <v>1956</v>
      </c>
      <c r="L308" s="118"/>
      <c r="M308" s="118"/>
      <c r="N308" s="94">
        <f t="shared" si="69"/>
        <v>130.4</v>
      </c>
      <c r="O308" s="92">
        <v>99</v>
      </c>
      <c r="P308" s="92">
        <f t="shared" si="67"/>
        <v>25</v>
      </c>
      <c r="Q308" s="92">
        <f t="shared" si="67"/>
        <v>2</v>
      </c>
      <c r="R308" s="92">
        <f t="shared" si="67"/>
        <v>49095</v>
      </c>
    </row>
    <row r="309" spans="1:18" s="93" customFormat="1">
      <c r="A309" s="91">
        <v>42779</v>
      </c>
      <c r="B309" s="92">
        <v>8</v>
      </c>
      <c r="C309" s="93" t="s">
        <v>9</v>
      </c>
      <c r="F309" s="92">
        <v>84</v>
      </c>
      <c r="G309" s="93" t="s">
        <v>10</v>
      </c>
      <c r="H309" s="92">
        <v>12</v>
      </c>
      <c r="I309" s="92">
        <v>12</v>
      </c>
      <c r="J309" s="92">
        <v>16</v>
      </c>
      <c r="K309" s="118">
        <v>2138</v>
      </c>
      <c r="L309" s="118"/>
      <c r="M309" s="118"/>
      <c r="N309" s="94">
        <f t="shared" si="69"/>
        <v>133.625</v>
      </c>
      <c r="O309" s="92">
        <v>366</v>
      </c>
      <c r="P309" s="92">
        <f t="shared" si="67"/>
        <v>25</v>
      </c>
      <c r="Q309" s="92">
        <f t="shared" si="67"/>
        <v>2</v>
      </c>
      <c r="R309" s="92">
        <f t="shared" si="67"/>
        <v>49095</v>
      </c>
    </row>
    <row r="310" spans="1:18" s="93" customFormat="1">
      <c r="A310" s="91">
        <v>42779</v>
      </c>
      <c r="B310" s="92">
        <v>9</v>
      </c>
      <c r="C310" s="93" t="s">
        <v>41</v>
      </c>
      <c r="F310" s="92">
        <v>79</v>
      </c>
      <c r="G310" s="93" t="s">
        <v>56</v>
      </c>
      <c r="H310" s="92">
        <v>12</v>
      </c>
      <c r="I310" s="92">
        <v>12</v>
      </c>
      <c r="J310" s="92">
        <v>16</v>
      </c>
      <c r="K310" s="118">
        <v>2107</v>
      </c>
      <c r="L310" s="118"/>
      <c r="M310" s="118"/>
      <c r="N310" s="94">
        <f t="shared" si="69"/>
        <v>131.6875</v>
      </c>
      <c r="O310" s="92">
        <v>144</v>
      </c>
      <c r="P310" s="92">
        <f t="shared" si="67"/>
        <v>25</v>
      </c>
      <c r="Q310" s="92">
        <f t="shared" si="67"/>
        <v>2</v>
      </c>
      <c r="R310" s="92">
        <f t="shared" si="67"/>
        <v>49095</v>
      </c>
    </row>
    <row r="311" spans="1:18" s="93" customFormat="1">
      <c r="A311" s="91">
        <v>42779</v>
      </c>
      <c r="B311" s="92">
        <v>10</v>
      </c>
      <c r="C311" s="93" t="s">
        <v>394</v>
      </c>
      <c r="F311" s="92">
        <v>79</v>
      </c>
      <c r="G311" s="93" t="s">
        <v>55</v>
      </c>
      <c r="H311" s="92">
        <v>12</v>
      </c>
      <c r="I311" s="92">
        <v>2</v>
      </c>
      <c r="J311" s="92">
        <v>16</v>
      </c>
      <c r="K311" s="118">
        <v>2142</v>
      </c>
      <c r="L311" s="118"/>
      <c r="M311" s="118"/>
      <c r="N311" s="94">
        <f t="shared" si="69"/>
        <v>133.875</v>
      </c>
      <c r="O311" s="92">
        <v>455</v>
      </c>
      <c r="P311" s="92">
        <f t="shared" si="67"/>
        <v>25</v>
      </c>
      <c r="Q311" s="92">
        <f t="shared" si="67"/>
        <v>2</v>
      </c>
      <c r="R311" s="92">
        <f t="shared" si="67"/>
        <v>49095</v>
      </c>
    </row>
    <row r="312" spans="1:18" s="93" customFormat="1">
      <c r="A312" s="91">
        <v>42779</v>
      </c>
      <c r="B312" s="92">
        <v>11</v>
      </c>
      <c r="C312" s="93" t="s">
        <v>395</v>
      </c>
      <c r="F312" s="92">
        <v>78</v>
      </c>
      <c r="G312" s="93" t="s">
        <v>396</v>
      </c>
      <c r="H312" s="92">
        <v>12</v>
      </c>
      <c r="I312" s="92">
        <v>10</v>
      </c>
      <c r="J312" s="92">
        <v>16</v>
      </c>
      <c r="K312" s="118">
        <v>2160</v>
      </c>
      <c r="L312" s="118"/>
      <c r="M312" s="118"/>
      <c r="N312" s="94">
        <f t="shared" si="69"/>
        <v>135</v>
      </c>
      <c r="O312" s="92">
        <v>2129</v>
      </c>
      <c r="P312" s="92">
        <f t="shared" si="67"/>
        <v>25</v>
      </c>
      <c r="Q312" s="92">
        <f t="shared" si="67"/>
        <v>2</v>
      </c>
      <c r="R312" s="92">
        <f t="shared" si="67"/>
        <v>49095</v>
      </c>
    </row>
    <row r="313" spans="1:18" s="93" customFormat="1" ht="15.75">
      <c r="A313" s="91">
        <v>42779</v>
      </c>
      <c r="B313" s="92">
        <v>12</v>
      </c>
      <c r="C313" s="115" t="s">
        <v>377</v>
      </c>
      <c r="D313" s="115"/>
      <c r="E313" s="115"/>
      <c r="F313" s="116">
        <v>76</v>
      </c>
      <c r="G313" s="115" t="s">
        <v>56</v>
      </c>
      <c r="H313" s="92">
        <v>12</v>
      </c>
      <c r="I313" s="92">
        <v>5</v>
      </c>
      <c r="J313" s="92">
        <v>15</v>
      </c>
      <c r="K313" s="118">
        <v>2010</v>
      </c>
      <c r="L313" s="118"/>
      <c r="M313" s="118"/>
      <c r="N313" s="94">
        <f t="shared" si="69"/>
        <v>134</v>
      </c>
      <c r="O313" s="92">
        <v>104</v>
      </c>
      <c r="P313" s="92">
        <f t="shared" si="67"/>
        <v>25</v>
      </c>
      <c r="Q313" s="92">
        <f t="shared" si="67"/>
        <v>2</v>
      </c>
      <c r="R313" s="92">
        <f t="shared" si="67"/>
        <v>49095</v>
      </c>
    </row>
    <row r="314" spans="1:18" s="93" customFormat="1">
      <c r="A314" s="91">
        <v>42779</v>
      </c>
      <c r="B314" s="92">
        <v>13</v>
      </c>
      <c r="C314" s="93" t="s">
        <v>379</v>
      </c>
      <c r="F314" s="92">
        <v>76</v>
      </c>
      <c r="G314" s="93" t="s">
        <v>56</v>
      </c>
      <c r="H314" s="92">
        <v>12</v>
      </c>
      <c r="I314" s="92">
        <v>12</v>
      </c>
      <c r="J314" s="92">
        <v>16</v>
      </c>
      <c r="K314" s="118">
        <v>2134</v>
      </c>
      <c r="L314" s="118"/>
      <c r="M314" s="118"/>
      <c r="N314" s="94">
        <f t="shared" si="69"/>
        <v>133.375</v>
      </c>
      <c r="O314" s="92">
        <v>58</v>
      </c>
      <c r="P314" s="92">
        <f t="shared" si="67"/>
        <v>25</v>
      </c>
      <c r="Q314" s="92">
        <f t="shared" si="67"/>
        <v>2</v>
      </c>
      <c r="R314" s="92">
        <f t="shared" si="67"/>
        <v>49095</v>
      </c>
    </row>
    <row r="315" spans="1:18" s="93" customFormat="1" ht="15.75">
      <c r="A315" s="91">
        <v>42779</v>
      </c>
      <c r="B315" s="92">
        <v>14</v>
      </c>
      <c r="C315" s="107" t="s">
        <v>398</v>
      </c>
      <c r="D315" s="107"/>
      <c r="E315" s="107"/>
      <c r="F315" s="108">
        <v>76</v>
      </c>
      <c r="G315" s="107" t="s">
        <v>58</v>
      </c>
      <c r="H315" s="92">
        <v>12</v>
      </c>
      <c r="I315" s="92">
        <v>1</v>
      </c>
      <c r="J315" s="92">
        <v>15</v>
      </c>
      <c r="K315" s="118">
        <v>1975</v>
      </c>
      <c r="L315" s="118"/>
      <c r="M315" s="118"/>
      <c r="N315" s="94">
        <f t="shared" si="69"/>
        <v>131.66666666666666</v>
      </c>
      <c r="O315" s="92">
        <v>82</v>
      </c>
      <c r="P315" s="92">
        <f t="shared" si="67"/>
        <v>25</v>
      </c>
      <c r="Q315" s="92">
        <f t="shared" si="67"/>
        <v>2</v>
      </c>
      <c r="R315" s="92">
        <f t="shared" si="67"/>
        <v>49095</v>
      </c>
    </row>
    <row r="316" spans="1:18" s="93" customFormat="1">
      <c r="A316" s="91">
        <v>42779</v>
      </c>
      <c r="B316" s="92">
        <v>15</v>
      </c>
      <c r="C316" s="93" t="s">
        <v>37</v>
      </c>
      <c r="F316" s="92">
        <v>72</v>
      </c>
      <c r="G316" s="93" t="s">
        <v>55</v>
      </c>
      <c r="H316" s="92">
        <v>12</v>
      </c>
      <c r="I316" s="92">
        <v>12</v>
      </c>
      <c r="J316" s="92">
        <v>16</v>
      </c>
      <c r="K316" s="118">
        <v>2160</v>
      </c>
      <c r="L316" s="118"/>
      <c r="M316" s="118"/>
      <c r="N316" s="94">
        <f>IF(J316=0,0,K316/J316)</f>
        <v>135</v>
      </c>
      <c r="O316" s="92">
        <v>104</v>
      </c>
      <c r="P316" s="92">
        <f t="shared" si="67"/>
        <v>25</v>
      </c>
      <c r="Q316" s="92">
        <f t="shared" si="67"/>
        <v>2</v>
      </c>
      <c r="R316" s="92">
        <f t="shared" si="67"/>
        <v>49095</v>
      </c>
    </row>
    <row r="317" spans="1:18" s="93" customFormat="1">
      <c r="A317" s="91">
        <v>42779</v>
      </c>
      <c r="B317" s="92">
        <v>16</v>
      </c>
      <c r="C317" s="93" t="s">
        <v>48</v>
      </c>
      <c r="F317" s="92">
        <v>70</v>
      </c>
      <c r="G317" s="93" t="s">
        <v>56</v>
      </c>
      <c r="H317" s="92">
        <v>12</v>
      </c>
      <c r="I317" s="92">
        <v>12</v>
      </c>
      <c r="J317" s="92">
        <v>16</v>
      </c>
      <c r="K317" s="118">
        <v>2123</v>
      </c>
      <c r="L317" s="118"/>
      <c r="M317" s="118"/>
      <c r="N317" s="94">
        <f t="shared" ref="N317" si="70">IF(J317=0,0,K317/J317)</f>
        <v>132.6875</v>
      </c>
      <c r="O317" s="92">
        <v>116</v>
      </c>
      <c r="P317" s="92">
        <f t="shared" si="67"/>
        <v>25</v>
      </c>
      <c r="Q317" s="92">
        <f t="shared" si="67"/>
        <v>2</v>
      </c>
      <c r="R317" s="92">
        <f t="shared" si="67"/>
        <v>49095</v>
      </c>
    </row>
    <row r="318" spans="1:18" s="93" customFormat="1">
      <c r="A318" s="91">
        <v>42779</v>
      </c>
      <c r="B318" s="92">
        <v>17</v>
      </c>
      <c r="C318" s="93" t="s">
        <v>384</v>
      </c>
      <c r="F318" s="92">
        <v>69</v>
      </c>
      <c r="G318" s="93" t="s">
        <v>55</v>
      </c>
      <c r="H318" s="92">
        <v>12</v>
      </c>
      <c r="I318" s="92">
        <v>3</v>
      </c>
      <c r="J318" s="92">
        <v>16</v>
      </c>
      <c r="K318" s="118">
        <v>2140</v>
      </c>
      <c r="L318" s="118"/>
      <c r="M318" s="118"/>
      <c r="N318" s="94">
        <f t="shared" ref="N318" si="71">IF(J318=0,0,K318/J318)</f>
        <v>133.75</v>
      </c>
      <c r="O318" s="92">
        <v>333</v>
      </c>
      <c r="P318" s="92">
        <f t="shared" si="67"/>
        <v>25</v>
      </c>
      <c r="Q318" s="92">
        <f t="shared" si="67"/>
        <v>2</v>
      </c>
      <c r="R318" s="92">
        <f t="shared" si="67"/>
        <v>49095</v>
      </c>
    </row>
    <row r="319" spans="1:18" s="93" customFormat="1" ht="15.75">
      <c r="A319" s="91">
        <v>42779</v>
      </c>
      <c r="B319" s="92">
        <v>18</v>
      </c>
      <c r="C319" s="117" t="s">
        <v>400</v>
      </c>
      <c r="D319" s="117"/>
      <c r="E319" s="117"/>
      <c r="F319" s="108">
        <v>68</v>
      </c>
      <c r="G319" s="107" t="s">
        <v>58</v>
      </c>
      <c r="H319" s="92">
        <v>12</v>
      </c>
      <c r="I319" s="92">
        <v>1</v>
      </c>
      <c r="J319" s="92">
        <v>15</v>
      </c>
      <c r="K319" s="118">
        <v>1975</v>
      </c>
      <c r="L319" s="118"/>
      <c r="M319" s="118"/>
      <c r="N319" s="94">
        <f>IF(J319=0,0,K319/J319)</f>
        <v>131.66666666666666</v>
      </c>
      <c r="O319" s="92">
        <v>80</v>
      </c>
      <c r="P319" s="92">
        <f t="shared" si="67"/>
        <v>25</v>
      </c>
      <c r="Q319" s="92">
        <f t="shared" si="67"/>
        <v>2</v>
      </c>
      <c r="R319" s="92">
        <f t="shared" si="67"/>
        <v>49095</v>
      </c>
    </row>
    <row r="320" spans="1:18" s="93" customFormat="1">
      <c r="A320" s="91">
        <v>42779</v>
      </c>
      <c r="B320" s="92">
        <v>19</v>
      </c>
      <c r="C320" s="93" t="s">
        <v>50</v>
      </c>
      <c r="F320" s="92">
        <v>66</v>
      </c>
      <c r="G320" s="93" t="s">
        <v>58</v>
      </c>
      <c r="H320" s="92">
        <v>12</v>
      </c>
      <c r="I320" s="92">
        <v>12</v>
      </c>
      <c r="J320" s="92">
        <v>16</v>
      </c>
      <c r="K320" s="118">
        <v>2086</v>
      </c>
      <c r="L320" s="118"/>
      <c r="M320" s="118"/>
      <c r="N320" s="94">
        <f>IF(J320=0,0,K320/J320)</f>
        <v>130.375</v>
      </c>
      <c r="O320" s="92">
        <v>29</v>
      </c>
      <c r="P320" s="92">
        <f t="shared" si="67"/>
        <v>25</v>
      </c>
      <c r="Q320" s="92">
        <f t="shared" si="67"/>
        <v>2</v>
      </c>
      <c r="R320" s="92">
        <f t="shared" si="67"/>
        <v>49095</v>
      </c>
    </row>
    <row r="321" spans="1:20" s="93" customFormat="1" ht="15.75">
      <c r="A321" s="91">
        <v>42779</v>
      </c>
      <c r="B321" s="92">
        <v>20</v>
      </c>
      <c r="C321" s="119" t="s">
        <v>399</v>
      </c>
      <c r="D321" s="119"/>
      <c r="E321" s="119"/>
      <c r="F321" s="120">
        <v>66</v>
      </c>
      <c r="G321" s="119" t="s">
        <v>58</v>
      </c>
      <c r="H321" s="92">
        <v>12</v>
      </c>
      <c r="I321" s="92">
        <v>1</v>
      </c>
      <c r="J321" s="92">
        <v>1</v>
      </c>
      <c r="K321" s="118">
        <v>130</v>
      </c>
      <c r="L321" s="118"/>
      <c r="M321" s="118"/>
      <c r="N321" s="94">
        <f>IF(J321=0,0,K321/J321)</f>
        <v>130</v>
      </c>
      <c r="O321" s="92">
        <v>0</v>
      </c>
      <c r="P321" s="92">
        <f t="shared" si="67"/>
        <v>25</v>
      </c>
      <c r="Q321" s="92">
        <f t="shared" si="67"/>
        <v>2</v>
      </c>
      <c r="R321" s="92">
        <f t="shared" si="67"/>
        <v>49095</v>
      </c>
    </row>
    <row r="322" spans="1:20" s="93" customFormat="1">
      <c r="A322" s="91">
        <v>42779</v>
      </c>
      <c r="B322" s="92">
        <v>21</v>
      </c>
      <c r="C322" s="93" t="s">
        <v>39</v>
      </c>
      <c r="F322" s="92">
        <v>65</v>
      </c>
      <c r="G322" s="93" t="s">
        <v>58</v>
      </c>
      <c r="H322" s="92">
        <v>12</v>
      </c>
      <c r="I322" s="92">
        <v>12</v>
      </c>
      <c r="J322" s="92">
        <v>15</v>
      </c>
      <c r="K322" s="118">
        <v>1996</v>
      </c>
      <c r="L322" s="118"/>
      <c r="M322" s="118"/>
      <c r="N322" s="94">
        <f t="shared" ref="N322" si="72">IF(J322=0,0,K322/J322)</f>
        <v>133.06666666666666</v>
      </c>
      <c r="O322" s="92">
        <v>13</v>
      </c>
      <c r="P322" s="92">
        <f t="shared" si="67"/>
        <v>25</v>
      </c>
      <c r="Q322" s="92">
        <f t="shared" si="67"/>
        <v>2</v>
      </c>
      <c r="R322" s="92">
        <f t="shared" si="67"/>
        <v>49095</v>
      </c>
    </row>
    <row r="323" spans="1:20" s="93" customFormat="1">
      <c r="A323" s="91">
        <v>42779</v>
      </c>
      <c r="B323" s="92">
        <v>22</v>
      </c>
      <c r="C323" s="102" t="s">
        <v>338</v>
      </c>
      <c r="D323" s="102"/>
      <c r="E323" s="102"/>
      <c r="F323" s="96">
        <v>65</v>
      </c>
      <c r="G323" s="97" t="s">
        <v>56</v>
      </c>
      <c r="H323" s="92">
        <v>12</v>
      </c>
      <c r="I323" s="92">
        <v>8</v>
      </c>
      <c r="J323" s="92">
        <v>16</v>
      </c>
      <c r="K323" s="118">
        <v>2126</v>
      </c>
      <c r="L323" s="118"/>
      <c r="M323" s="118"/>
      <c r="N323" s="94">
        <f>IF(J323=0,0,K323/J323)</f>
        <v>132.875</v>
      </c>
      <c r="O323" s="92">
        <v>143</v>
      </c>
      <c r="P323" s="92">
        <f t="shared" si="67"/>
        <v>25</v>
      </c>
      <c r="Q323" s="92">
        <f t="shared" si="67"/>
        <v>2</v>
      </c>
      <c r="R323" s="92">
        <f t="shared" si="67"/>
        <v>49095</v>
      </c>
    </row>
    <row r="324" spans="1:20" s="93" customFormat="1">
      <c r="A324" s="91">
        <v>42779</v>
      </c>
      <c r="B324" s="92">
        <v>23</v>
      </c>
      <c r="C324" s="93" t="s">
        <v>45</v>
      </c>
      <c r="F324" s="92">
        <v>63</v>
      </c>
      <c r="G324" s="93" t="s">
        <v>56</v>
      </c>
      <c r="H324" s="92">
        <v>12</v>
      </c>
      <c r="I324" s="92">
        <v>12</v>
      </c>
      <c r="J324" s="92">
        <v>15</v>
      </c>
      <c r="K324" s="118">
        <v>1994</v>
      </c>
      <c r="L324" s="118"/>
      <c r="M324" s="118"/>
      <c r="N324" s="94">
        <f>IF(J324=0,0,K324/J324)</f>
        <v>132.93333333333334</v>
      </c>
      <c r="O324" s="92">
        <v>84</v>
      </c>
      <c r="P324" s="92">
        <f t="shared" si="67"/>
        <v>25</v>
      </c>
      <c r="Q324" s="92">
        <f t="shared" si="67"/>
        <v>2</v>
      </c>
      <c r="R324" s="92">
        <f t="shared" si="67"/>
        <v>49095</v>
      </c>
    </row>
    <row r="325" spans="1:20" s="93" customFormat="1" ht="15.75">
      <c r="A325" s="91">
        <v>42779</v>
      </c>
      <c r="B325" s="92">
        <v>24</v>
      </c>
      <c r="C325" s="115" t="s">
        <v>397</v>
      </c>
      <c r="D325" s="115"/>
      <c r="E325" s="115"/>
      <c r="F325" s="116">
        <v>61</v>
      </c>
      <c r="G325" s="115" t="s">
        <v>55</v>
      </c>
      <c r="H325" s="92">
        <v>12</v>
      </c>
      <c r="I325" s="92">
        <v>9</v>
      </c>
      <c r="J325" s="92">
        <v>16</v>
      </c>
      <c r="K325" s="118">
        <v>2160</v>
      </c>
      <c r="L325" s="118"/>
      <c r="M325" s="118"/>
      <c r="N325" s="94">
        <f>IF(J325=0,0,K325/J325)</f>
        <v>135</v>
      </c>
      <c r="O325" s="92">
        <v>289</v>
      </c>
      <c r="P325" s="92">
        <f t="shared" si="67"/>
        <v>25</v>
      </c>
      <c r="Q325" s="92">
        <f t="shared" si="67"/>
        <v>2</v>
      </c>
      <c r="R325" s="92">
        <f t="shared" si="67"/>
        <v>49095</v>
      </c>
    </row>
    <row r="326" spans="1:20" s="93" customFormat="1" ht="15.4" thickBot="1">
      <c r="A326" s="152">
        <v>42779</v>
      </c>
      <c r="B326" s="153">
        <v>25</v>
      </c>
      <c r="C326" s="158" t="s">
        <v>36</v>
      </c>
      <c r="D326" s="158"/>
      <c r="E326" s="158"/>
      <c r="F326" s="153">
        <v>60</v>
      </c>
      <c r="G326" s="158" t="s">
        <v>56</v>
      </c>
      <c r="H326" s="153">
        <v>12</v>
      </c>
      <c r="I326" s="153">
        <v>12</v>
      </c>
      <c r="J326" s="153">
        <v>16</v>
      </c>
      <c r="K326" s="162">
        <v>2120</v>
      </c>
      <c r="L326" s="162"/>
      <c r="M326" s="162"/>
      <c r="N326" s="157">
        <f>IF(J326=0,0,K326/J326)</f>
        <v>132.5</v>
      </c>
      <c r="O326" s="153">
        <v>62</v>
      </c>
      <c r="P326" s="153">
        <f t="shared" si="67"/>
        <v>25</v>
      </c>
      <c r="Q326" s="153">
        <f t="shared" si="67"/>
        <v>2</v>
      </c>
      <c r="R326" s="153">
        <f t="shared" si="67"/>
        <v>49095</v>
      </c>
      <c r="S326" s="158"/>
    </row>
    <row r="327" spans="1:20" s="29" customFormat="1" ht="15.4" thickTop="1">
      <c r="A327" s="27">
        <v>42786</v>
      </c>
      <c r="B327" s="28">
        <v>1</v>
      </c>
      <c r="C327" s="29" t="s">
        <v>32</v>
      </c>
      <c r="F327" s="28">
        <v>112</v>
      </c>
      <c r="G327" s="29" t="s">
        <v>55</v>
      </c>
      <c r="H327" s="28">
        <v>13</v>
      </c>
      <c r="I327" s="28">
        <v>12</v>
      </c>
      <c r="J327" s="28">
        <v>16</v>
      </c>
      <c r="K327" s="89">
        <v>2160</v>
      </c>
      <c r="L327" s="89"/>
      <c r="M327" s="89"/>
      <c r="N327" s="30">
        <f t="shared" ref="N327:N333" si="73">IF(J327=0,0,K327/J327)</f>
        <v>135</v>
      </c>
      <c r="O327" s="28">
        <v>508</v>
      </c>
      <c r="P327" s="28">
        <f>COUNTA(C327:C355)</f>
        <v>29</v>
      </c>
      <c r="Q327" s="28">
        <v>1</v>
      </c>
      <c r="R327" s="28">
        <f>SUM(K327:K355)</f>
        <v>57794</v>
      </c>
    </row>
    <row r="328" spans="1:20" s="29" customFormat="1" ht="15.75">
      <c r="A328" s="27">
        <f>A327</f>
        <v>42786</v>
      </c>
      <c r="B328" s="28">
        <f>B327+1</f>
        <v>2</v>
      </c>
      <c r="C328" s="122" t="s">
        <v>403</v>
      </c>
      <c r="D328" s="122"/>
      <c r="E328" s="122"/>
      <c r="F328" s="123">
        <v>95</v>
      </c>
      <c r="G328" s="122" t="s">
        <v>55</v>
      </c>
      <c r="H328" s="28">
        <v>13</v>
      </c>
      <c r="I328" s="28">
        <v>10</v>
      </c>
      <c r="J328" s="28">
        <v>16</v>
      </c>
      <c r="K328" s="89">
        <v>2160</v>
      </c>
      <c r="L328" s="89"/>
      <c r="M328" s="89"/>
      <c r="N328" s="30">
        <f>IF(J328=0,0,K328/J328)</f>
        <v>135</v>
      </c>
      <c r="O328" s="28">
        <v>332</v>
      </c>
      <c r="P328" s="28">
        <f>P327</f>
        <v>29</v>
      </c>
      <c r="Q328" s="28">
        <f t="shared" ref="Q328:R328" si="74">Q327</f>
        <v>1</v>
      </c>
      <c r="R328" s="28">
        <f t="shared" si="74"/>
        <v>57794</v>
      </c>
    </row>
    <row r="329" spans="1:20" s="29" customFormat="1">
      <c r="A329" s="27">
        <f t="shared" ref="A329:A340" si="75">A328</f>
        <v>42786</v>
      </c>
      <c r="B329" s="28">
        <f t="shared" ref="B329:B340" si="76">B328+1</f>
        <v>3</v>
      </c>
      <c r="C329" s="88" t="s">
        <v>408</v>
      </c>
      <c r="D329" s="88"/>
      <c r="E329" s="88"/>
      <c r="F329" s="89">
        <v>95</v>
      </c>
      <c r="G329" s="39" t="s">
        <v>58</v>
      </c>
      <c r="H329" s="28">
        <v>13</v>
      </c>
      <c r="I329" s="28">
        <v>2</v>
      </c>
      <c r="J329" s="28">
        <v>16</v>
      </c>
      <c r="K329" s="89">
        <v>2112</v>
      </c>
      <c r="L329" s="89"/>
      <c r="M329" s="89"/>
      <c r="N329" s="30">
        <f t="shared" si="73"/>
        <v>132</v>
      </c>
      <c r="O329" s="28">
        <v>240</v>
      </c>
      <c r="P329" s="28">
        <f t="shared" ref="P329:P355" si="77">P328</f>
        <v>29</v>
      </c>
      <c r="Q329" s="28">
        <f t="shared" ref="Q329:Q355" si="78">Q328</f>
        <v>1</v>
      </c>
      <c r="R329" s="28">
        <f t="shared" ref="R329:R355" si="79">R328</f>
        <v>57794</v>
      </c>
    </row>
    <row r="330" spans="1:20" s="29" customFormat="1" ht="15.75">
      <c r="A330" s="27">
        <f t="shared" si="75"/>
        <v>42786</v>
      </c>
      <c r="B330" s="28">
        <f t="shared" si="76"/>
        <v>4</v>
      </c>
      <c r="C330" s="122" t="s">
        <v>382</v>
      </c>
      <c r="D330" s="122"/>
      <c r="E330" s="122"/>
      <c r="F330" s="123">
        <v>94</v>
      </c>
      <c r="G330" s="122" t="s">
        <v>404</v>
      </c>
      <c r="H330" s="28">
        <v>13</v>
      </c>
      <c r="I330" s="28">
        <v>8</v>
      </c>
      <c r="J330" s="28">
        <v>16</v>
      </c>
      <c r="K330" s="28">
        <v>2160</v>
      </c>
      <c r="L330" s="28"/>
      <c r="M330" s="28"/>
      <c r="N330" s="30">
        <f>IF(J330=0,0,K330/J330)</f>
        <v>135</v>
      </c>
      <c r="O330" s="28">
        <v>693</v>
      </c>
      <c r="P330" s="28">
        <f t="shared" si="77"/>
        <v>29</v>
      </c>
      <c r="Q330" s="28">
        <f t="shared" si="78"/>
        <v>1</v>
      </c>
      <c r="R330" s="28">
        <f t="shared" si="79"/>
        <v>57794</v>
      </c>
    </row>
    <row r="331" spans="1:20" s="29" customFormat="1">
      <c r="A331" s="27">
        <f t="shared" si="75"/>
        <v>42786</v>
      </c>
      <c r="B331" s="28">
        <f t="shared" si="76"/>
        <v>5</v>
      </c>
      <c r="C331" s="88" t="s">
        <v>373</v>
      </c>
      <c r="D331" s="88"/>
      <c r="E331" s="88"/>
      <c r="F331" s="89">
        <v>92</v>
      </c>
      <c r="G331" s="39" t="s">
        <v>366</v>
      </c>
      <c r="H331" s="28">
        <v>13</v>
      </c>
      <c r="I331" s="28">
        <v>7</v>
      </c>
      <c r="J331" s="28">
        <v>15</v>
      </c>
      <c r="K331" s="89">
        <v>2025</v>
      </c>
      <c r="L331" s="89"/>
      <c r="M331" s="89"/>
      <c r="N331" s="30">
        <f>IF(J331=0,0,K331/J331)</f>
        <v>135</v>
      </c>
      <c r="O331" s="28">
        <v>243</v>
      </c>
      <c r="P331" s="28">
        <f t="shared" si="77"/>
        <v>29</v>
      </c>
      <c r="Q331" s="28">
        <f t="shared" si="78"/>
        <v>1</v>
      </c>
      <c r="R331" s="28">
        <f t="shared" si="79"/>
        <v>57794</v>
      </c>
    </row>
    <row r="332" spans="1:20" s="29" customFormat="1">
      <c r="A332" s="27">
        <f t="shared" si="75"/>
        <v>42786</v>
      </c>
      <c r="B332" s="28">
        <f t="shared" si="76"/>
        <v>6</v>
      </c>
      <c r="C332" s="81" t="s">
        <v>29</v>
      </c>
      <c r="D332" s="81"/>
      <c r="E332" s="81"/>
      <c r="F332" s="37">
        <v>92</v>
      </c>
      <c r="G332" s="38" t="s">
        <v>55</v>
      </c>
      <c r="H332" s="28">
        <v>13</v>
      </c>
      <c r="I332" s="28">
        <v>12</v>
      </c>
      <c r="J332" s="28">
        <v>16</v>
      </c>
      <c r="K332" s="89">
        <v>2160</v>
      </c>
      <c r="L332" s="89"/>
      <c r="M332" s="89"/>
      <c r="N332" s="30">
        <f t="shared" si="73"/>
        <v>135</v>
      </c>
      <c r="O332" s="28">
        <v>17</v>
      </c>
      <c r="P332" s="28">
        <f t="shared" si="77"/>
        <v>29</v>
      </c>
      <c r="Q332" s="28">
        <f t="shared" si="78"/>
        <v>1</v>
      </c>
      <c r="R332" s="28">
        <f t="shared" si="79"/>
        <v>57794</v>
      </c>
      <c r="S332" s="32"/>
      <c r="T332" s="32"/>
    </row>
    <row r="333" spans="1:20" s="29" customFormat="1">
      <c r="A333" s="27">
        <f t="shared" si="75"/>
        <v>42786</v>
      </c>
      <c r="B333" s="28">
        <f t="shared" si="76"/>
        <v>7</v>
      </c>
      <c r="C333" s="29" t="s">
        <v>43</v>
      </c>
      <c r="F333" s="28">
        <v>91</v>
      </c>
      <c r="G333" s="29" t="s">
        <v>55</v>
      </c>
      <c r="H333" s="28">
        <v>13</v>
      </c>
      <c r="I333" s="28">
        <v>13</v>
      </c>
      <c r="J333" s="28">
        <v>16</v>
      </c>
      <c r="K333" s="89">
        <v>2127</v>
      </c>
      <c r="L333" s="89"/>
      <c r="M333" s="89"/>
      <c r="N333" s="30">
        <f t="shared" si="73"/>
        <v>132.9375</v>
      </c>
      <c r="O333" s="28">
        <v>267</v>
      </c>
      <c r="P333" s="28">
        <f t="shared" si="77"/>
        <v>29</v>
      </c>
      <c r="Q333" s="28">
        <f t="shared" si="78"/>
        <v>1</v>
      </c>
      <c r="R333" s="28">
        <f t="shared" si="79"/>
        <v>57794</v>
      </c>
    </row>
    <row r="334" spans="1:20" s="29" customFormat="1">
      <c r="A334" s="27">
        <f t="shared" si="75"/>
        <v>42786</v>
      </c>
      <c r="B334" s="28">
        <f t="shared" si="76"/>
        <v>8</v>
      </c>
      <c r="C334" s="29" t="s">
        <v>9</v>
      </c>
      <c r="F334" s="28">
        <v>85</v>
      </c>
      <c r="G334" s="29" t="s">
        <v>10</v>
      </c>
      <c r="H334" s="28">
        <v>13</v>
      </c>
      <c r="I334" s="28">
        <v>13</v>
      </c>
      <c r="J334" s="28">
        <v>16</v>
      </c>
      <c r="K334" s="89">
        <v>2142</v>
      </c>
      <c r="L334" s="89"/>
      <c r="M334" s="89"/>
      <c r="N334" s="30">
        <f>IF(J334=0,0,K334/J334)</f>
        <v>133.875</v>
      </c>
      <c r="O334" s="28">
        <v>365</v>
      </c>
      <c r="P334" s="28">
        <f t="shared" si="77"/>
        <v>29</v>
      </c>
      <c r="Q334" s="28">
        <f t="shared" si="78"/>
        <v>1</v>
      </c>
      <c r="R334" s="28">
        <f t="shared" si="79"/>
        <v>57794</v>
      </c>
    </row>
    <row r="335" spans="1:20" s="29" customFormat="1">
      <c r="A335" s="27">
        <f t="shared" si="75"/>
        <v>42786</v>
      </c>
      <c r="B335" s="28">
        <f t="shared" si="76"/>
        <v>9</v>
      </c>
      <c r="C335" s="29" t="s">
        <v>387</v>
      </c>
      <c r="F335" s="28">
        <v>85</v>
      </c>
      <c r="G335" s="29" t="s">
        <v>58</v>
      </c>
      <c r="H335" s="28">
        <v>13</v>
      </c>
      <c r="I335" s="28">
        <v>3</v>
      </c>
      <c r="J335" s="28">
        <v>15</v>
      </c>
      <c r="K335" s="89">
        <v>1941</v>
      </c>
      <c r="L335" s="89"/>
      <c r="M335" s="89"/>
      <c r="N335" s="30">
        <f t="shared" ref="N335:N341" si="80">IF(J335=0,0,K335/J335)</f>
        <v>129.4</v>
      </c>
      <c r="O335" s="28">
        <v>77</v>
      </c>
      <c r="P335" s="28">
        <f t="shared" si="77"/>
        <v>29</v>
      </c>
      <c r="Q335" s="28">
        <f t="shared" si="78"/>
        <v>1</v>
      </c>
      <c r="R335" s="28">
        <f t="shared" si="79"/>
        <v>57794</v>
      </c>
    </row>
    <row r="336" spans="1:20" s="29" customFormat="1" ht="15.75">
      <c r="A336" s="27">
        <f t="shared" si="75"/>
        <v>42786</v>
      </c>
      <c r="B336" s="28">
        <f t="shared" si="76"/>
        <v>10</v>
      </c>
      <c r="C336" s="114" t="s">
        <v>411</v>
      </c>
      <c r="D336" s="114"/>
      <c r="E336" s="114"/>
      <c r="F336" s="113">
        <v>80</v>
      </c>
      <c r="G336" s="112" t="s">
        <v>407</v>
      </c>
      <c r="H336" s="28">
        <v>13</v>
      </c>
      <c r="I336" s="28">
        <v>1</v>
      </c>
      <c r="J336" s="28">
        <v>5</v>
      </c>
      <c r="K336" s="89">
        <v>625</v>
      </c>
      <c r="L336" s="89"/>
      <c r="M336" s="89"/>
      <c r="N336" s="30">
        <f>IF(J336=0,0,K336/J336)</f>
        <v>125</v>
      </c>
      <c r="O336" s="28">
        <v>0</v>
      </c>
      <c r="P336" s="28">
        <f t="shared" si="77"/>
        <v>29</v>
      </c>
      <c r="Q336" s="28">
        <f t="shared" si="78"/>
        <v>1</v>
      </c>
      <c r="R336" s="28">
        <f t="shared" si="79"/>
        <v>57794</v>
      </c>
    </row>
    <row r="337" spans="1:18" s="29" customFormat="1">
      <c r="A337" s="27">
        <f t="shared" si="75"/>
        <v>42786</v>
      </c>
      <c r="B337" s="28">
        <f t="shared" si="76"/>
        <v>11</v>
      </c>
      <c r="C337" s="29" t="s">
        <v>372</v>
      </c>
      <c r="F337" s="28">
        <v>80</v>
      </c>
      <c r="G337" s="29" t="s">
        <v>55</v>
      </c>
      <c r="H337" s="28">
        <v>13</v>
      </c>
      <c r="I337" s="28">
        <v>11</v>
      </c>
      <c r="J337" s="28">
        <v>16</v>
      </c>
      <c r="K337" s="89">
        <v>2160</v>
      </c>
      <c r="L337" s="89"/>
      <c r="M337" s="89"/>
      <c r="N337" s="30">
        <f>IF(J337=0,0,K337/J337)</f>
        <v>135</v>
      </c>
      <c r="O337" s="28">
        <v>1902</v>
      </c>
      <c r="P337" s="28">
        <f t="shared" si="77"/>
        <v>29</v>
      </c>
      <c r="Q337" s="28">
        <f t="shared" si="78"/>
        <v>1</v>
      </c>
      <c r="R337" s="28">
        <f t="shared" si="79"/>
        <v>57794</v>
      </c>
    </row>
    <row r="338" spans="1:18" s="29" customFormat="1">
      <c r="A338" s="27">
        <f t="shared" si="75"/>
        <v>42786</v>
      </c>
      <c r="B338" s="28">
        <f t="shared" si="76"/>
        <v>12</v>
      </c>
      <c r="C338" s="29" t="s">
        <v>41</v>
      </c>
      <c r="F338" s="28">
        <v>80</v>
      </c>
      <c r="G338" s="29" t="s">
        <v>56</v>
      </c>
      <c r="H338" s="28">
        <v>13</v>
      </c>
      <c r="I338" s="28">
        <v>13</v>
      </c>
      <c r="J338" s="28">
        <v>16</v>
      </c>
      <c r="K338" s="89">
        <v>2107</v>
      </c>
      <c r="L338" s="89"/>
      <c r="M338" s="89"/>
      <c r="N338" s="30">
        <f t="shared" si="80"/>
        <v>131.6875</v>
      </c>
      <c r="O338" s="28">
        <v>162</v>
      </c>
      <c r="P338" s="28">
        <f t="shared" si="77"/>
        <v>29</v>
      </c>
      <c r="Q338" s="28">
        <f t="shared" si="78"/>
        <v>1</v>
      </c>
      <c r="R338" s="28">
        <f t="shared" si="79"/>
        <v>57794</v>
      </c>
    </row>
    <row r="339" spans="1:18" s="29" customFormat="1">
      <c r="A339" s="27">
        <f t="shared" si="75"/>
        <v>42786</v>
      </c>
      <c r="B339" s="28">
        <f t="shared" si="76"/>
        <v>13</v>
      </c>
      <c r="C339" s="29" t="s">
        <v>389</v>
      </c>
      <c r="F339" s="28">
        <v>80</v>
      </c>
      <c r="G339" s="29" t="s">
        <v>55</v>
      </c>
      <c r="H339" s="28">
        <v>13</v>
      </c>
      <c r="I339" s="28">
        <v>3</v>
      </c>
      <c r="J339" s="28">
        <v>15</v>
      </c>
      <c r="K339" s="89">
        <v>2005</v>
      </c>
      <c r="L339" s="89"/>
      <c r="M339" s="89"/>
      <c r="N339" s="30">
        <f t="shared" si="80"/>
        <v>133.66666666666666</v>
      </c>
      <c r="O339" s="28">
        <v>372</v>
      </c>
      <c r="P339" s="28">
        <f t="shared" si="77"/>
        <v>29</v>
      </c>
      <c r="Q339" s="28">
        <f t="shared" si="78"/>
        <v>1</v>
      </c>
      <c r="R339" s="28">
        <f t="shared" si="79"/>
        <v>57794</v>
      </c>
    </row>
    <row r="340" spans="1:18" s="29" customFormat="1">
      <c r="A340" s="27">
        <f t="shared" si="75"/>
        <v>42786</v>
      </c>
      <c r="B340" s="28">
        <f t="shared" si="76"/>
        <v>14</v>
      </c>
      <c r="C340" s="29" t="s">
        <v>379</v>
      </c>
      <c r="F340" s="28">
        <v>77</v>
      </c>
      <c r="G340" s="29" t="s">
        <v>56</v>
      </c>
      <c r="H340" s="28">
        <v>13</v>
      </c>
      <c r="I340" s="28">
        <v>13</v>
      </c>
      <c r="J340" s="28">
        <v>16</v>
      </c>
      <c r="K340" s="89">
        <v>2135</v>
      </c>
      <c r="L340" s="89"/>
      <c r="M340" s="89"/>
      <c r="N340" s="30">
        <f>IF(J340=0,0,K340/J340)</f>
        <v>133.4375</v>
      </c>
      <c r="O340" s="28">
        <v>91</v>
      </c>
      <c r="P340" s="28">
        <f t="shared" si="77"/>
        <v>29</v>
      </c>
      <c r="Q340" s="28">
        <f t="shared" si="78"/>
        <v>1</v>
      </c>
      <c r="R340" s="28">
        <f t="shared" si="79"/>
        <v>57794</v>
      </c>
    </row>
    <row r="341" spans="1:18" s="29" customFormat="1">
      <c r="A341" s="27">
        <f t="shared" ref="A341:A355" si="81">A340</f>
        <v>42786</v>
      </c>
      <c r="B341" s="28">
        <f t="shared" ref="B341:B355" si="82">B340+1</f>
        <v>15</v>
      </c>
      <c r="C341" s="88" t="s">
        <v>398</v>
      </c>
      <c r="D341" s="88"/>
      <c r="E341" s="88"/>
      <c r="F341" s="89">
        <v>77</v>
      </c>
      <c r="G341" s="29" t="s">
        <v>56</v>
      </c>
      <c r="H341" s="28">
        <v>13</v>
      </c>
      <c r="I341" s="28">
        <v>2</v>
      </c>
      <c r="J341" s="28">
        <v>16</v>
      </c>
      <c r="K341" s="89">
        <v>2103</v>
      </c>
      <c r="L341" s="89"/>
      <c r="M341" s="89"/>
      <c r="N341" s="30">
        <f t="shared" si="80"/>
        <v>131.4375</v>
      </c>
      <c r="O341" s="28">
        <v>158</v>
      </c>
      <c r="P341" s="28">
        <f t="shared" si="77"/>
        <v>29</v>
      </c>
      <c r="Q341" s="28">
        <f t="shared" si="78"/>
        <v>1</v>
      </c>
      <c r="R341" s="28">
        <f t="shared" si="79"/>
        <v>57794</v>
      </c>
    </row>
    <row r="342" spans="1:18" s="29" customFormat="1" ht="15.75">
      <c r="A342" s="27">
        <f t="shared" si="81"/>
        <v>42786</v>
      </c>
      <c r="B342" s="28">
        <f t="shared" si="82"/>
        <v>16</v>
      </c>
      <c r="C342" s="122" t="s">
        <v>34</v>
      </c>
      <c r="D342" s="122"/>
      <c r="E342" s="122"/>
      <c r="F342" s="123">
        <v>75</v>
      </c>
      <c r="G342" s="122" t="s">
        <v>55</v>
      </c>
      <c r="H342" s="28">
        <v>13</v>
      </c>
      <c r="I342" s="28">
        <v>10</v>
      </c>
      <c r="J342" s="28">
        <v>16</v>
      </c>
      <c r="K342" s="28">
        <v>2160</v>
      </c>
      <c r="L342" s="28"/>
      <c r="M342" s="28"/>
      <c r="N342" s="30">
        <f>IF(J342=0,0,K342/J342)</f>
        <v>135</v>
      </c>
      <c r="O342" s="28">
        <v>786</v>
      </c>
      <c r="P342" s="28">
        <f t="shared" si="77"/>
        <v>29</v>
      </c>
      <c r="Q342" s="28">
        <f t="shared" si="78"/>
        <v>1</v>
      </c>
      <c r="R342" s="28">
        <f t="shared" si="79"/>
        <v>57794</v>
      </c>
    </row>
    <row r="343" spans="1:18" s="29" customFormat="1" ht="15.75">
      <c r="A343" s="27">
        <f t="shared" si="81"/>
        <v>42786</v>
      </c>
      <c r="B343" s="28">
        <f t="shared" si="82"/>
        <v>17</v>
      </c>
      <c r="C343" s="122" t="s">
        <v>405</v>
      </c>
      <c r="D343" s="122"/>
      <c r="E343" s="122"/>
      <c r="F343" s="123">
        <v>75</v>
      </c>
      <c r="G343" s="122" t="s">
        <v>406</v>
      </c>
      <c r="H343" s="28">
        <v>13</v>
      </c>
      <c r="I343" s="28">
        <v>6</v>
      </c>
      <c r="J343" s="28">
        <v>16</v>
      </c>
      <c r="K343" s="28">
        <v>2136</v>
      </c>
      <c r="L343" s="28"/>
      <c r="M343" s="28"/>
      <c r="N343" s="30">
        <f t="shared" ref="N343" si="83">IF(J343=0,0,K343/J343)</f>
        <v>133.5</v>
      </c>
      <c r="O343" s="28">
        <v>220</v>
      </c>
      <c r="P343" s="28">
        <f t="shared" si="77"/>
        <v>29</v>
      </c>
      <c r="Q343" s="28">
        <f t="shared" si="78"/>
        <v>1</v>
      </c>
      <c r="R343" s="28">
        <f t="shared" si="79"/>
        <v>57794</v>
      </c>
    </row>
    <row r="344" spans="1:18" s="29" customFormat="1">
      <c r="A344" s="27">
        <f t="shared" si="81"/>
        <v>42786</v>
      </c>
      <c r="B344" s="28">
        <f t="shared" si="82"/>
        <v>18</v>
      </c>
      <c r="C344" s="29" t="s">
        <v>37</v>
      </c>
      <c r="F344" s="28">
        <v>73</v>
      </c>
      <c r="G344" s="29" t="s">
        <v>55</v>
      </c>
      <c r="H344" s="28">
        <v>13</v>
      </c>
      <c r="I344" s="28">
        <v>13</v>
      </c>
      <c r="J344" s="28">
        <v>16</v>
      </c>
      <c r="K344" s="89">
        <v>2154</v>
      </c>
      <c r="L344" s="89"/>
      <c r="M344" s="89"/>
      <c r="N344" s="30">
        <f>IF(J344=0,0,K344/J344)</f>
        <v>134.625</v>
      </c>
      <c r="O344" s="28">
        <v>48</v>
      </c>
      <c r="P344" s="28">
        <f t="shared" si="77"/>
        <v>29</v>
      </c>
      <c r="Q344" s="28">
        <f t="shared" si="78"/>
        <v>1</v>
      </c>
      <c r="R344" s="28">
        <f t="shared" si="79"/>
        <v>57794</v>
      </c>
    </row>
    <row r="345" spans="1:18" s="29" customFormat="1">
      <c r="A345" s="27">
        <f t="shared" si="81"/>
        <v>42786</v>
      </c>
      <c r="B345" s="28">
        <f t="shared" si="82"/>
        <v>19</v>
      </c>
      <c r="C345" s="29" t="s">
        <v>48</v>
      </c>
      <c r="F345" s="28">
        <v>71</v>
      </c>
      <c r="G345" s="29" t="s">
        <v>56</v>
      </c>
      <c r="H345" s="28">
        <v>13</v>
      </c>
      <c r="I345" s="28">
        <v>13</v>
      </c>
      <c r="J345" s="28">
        <v>15</v>
      </c>
      <c r="K345" s="89">
        <v>1979</v>
      </c>
      <c r="L345" s="89"/>
      <c r="M345" s="89"/>
      <c r="N345" s="30">
        <f t="shared" ref="N345:N346" si="84">IF(J345=0,0,K345/J345)</f>
        <v>131.93333333333334</v>
      </c>
      <c r="O345" s="28">
        <v>39</v>
      </c>
      <c r="P345" s="28">
        <f t="shared" si="77"/>
        <v>29</v>
      </c>
      <c r="Q345" s="28">
        <f t="shared" si="78"/>
        <v>1</v>
      </c>
      <c r="R345" s="28">
        <f t="shared" si="79"/>
        <v>57794</v>
      </c>
    </row>
    <row r="346" spans="1:18" s="29" customFormat="1">
      <c r="A346" s="27">
        <f t="shared" si="81"/>
        <v>42786</v>
      </c>
      <c r="B346" s="28">
        <f t="shared" si="82"/>
        <v>20</v>
      </c>
      <c r="C346" s="29" t="s">
        <v>384</v>
      </c>
      <c r="F346" s="28">
        <v>70</v>
      </c>
      <c r="G346" s="29" t="s">
        <v>55</v>
      </c>
      <c r="H346" s="28">
        <v>13</v>
      </c>
      <c r="I346" s="28">
        <v>4</v>
      </c>
      <c r="J346" s="28">
        <v>16</v>
      </c>
      <c r="K346" s="89">
        <v>2152</v>
      </c>
      <c r="L346" s="89"/>
      <c r="M346" s="89"/>
      <c r="N346" s="30">
        <f t="shared" si="84"/>
        <v>134.5</v>
      </c>
      <c r="O346" s="28">
        <v>818</v>
      </c>
      <c r="P346" s="28">
        <f t="shared" si="77"/>
        <v>29</v>
      </c>
      <c r="Q346" s="28">
        <f t="shared" si="78"/>
        <v>1</v>
      </c>
      <c r="R346" s="28">
        <f t="shared" si="79"/>
        <v>57794</v>
      </c>
    </row>
    <row r="347" spans="1:18" s="29" customFormat="1" ht="15.75">
      <c r="A347" s="27">
        <f t="shared" si="81"/>
        <v>42786</v>
      </c>
      <c r="B347" s="28">
        <f t="shared" si="82"/>
        <v>21</v>
      </c>
      <c r="C347" s="63" t="s">
        <v>410</v>
      </c>
      <c r="D347" s="63"/>
      <c r="E347" s="63"/>
      <c r="F347" s="124">
        <v>69</v>
      </c>
      <c r="G347" s="121" t="s">
        <v>407</v>
      </c>
      <c r="H347" s="28">
        <v>13</v>
      </c>
      <c r="I347" s="28">
        <v>1</v>
      </c>
      <c r="J347" s="28">
        <v>16</v>
      </c>
      <c r="K347" s="89">
        <v>2146</v>
      </c>
      <c r="L347" s="89"/>
      <c r="M347" s="89"/>
      <c r="N347" s="30">
        <f>IF(J347=0,0,K347/J347)</f>
        <v>134.125</v>
      </c>
      <c r="O347" s="28">
        <v>68</v>
      </c>
      <c r="P347" s="28">
        <f t="shared" si="77"/>
        <v>29</v>
      </c>
      <c r="Q347" s="28">
        <f t="shared" si="78"/>
        <v>1</v>
      </c>
      <c r="R347" s="28">
        <f t="shared" si="79"/>
        <v>57794</v>
      </c>
    </row>
    <row r="348" spans="1:18" s="29" customFormat="1">
      <c r="A348" s="27">
        <f t="shared" si="81"/>
        <v>42786</v>
      </c>
      <c r="B348" s="28">
        <f t="shared" si="82"/>
        <v>22</v>
      </c>
      <c r="C348" s="88" t="s">
        <v>409</v>
      </c>
      <c r="D348" s="88"/>
      <c r="E348" s="88"/>
      <c r="F348" s="89">
        <v>69</v>
      </c>
      <c r="G348" s="39" t="s">
        <v>407</v>
      </c>
      <c r="H348" s="28">
        <v>13</v>
      </c>
      <c r="I348" s="28">
        <v>2</v>
      </c>
      <c r="J348" s="28">
        <v>15</v>
      </c>
      <c r="K348" s="89">
        <v>1982</v>
      </c>
      <c r="L348" s="89"/>
      <c r="M348" s="89"/>
      <c r="N348" s="30">
        <f>IF(J348=0,0,K348/J348)</f>
        <v>132.13333333333333</v>
      </c>
      <c r="O348" s="28">
        <v>129</v>
      </c>
      <c r="P348" s="28">
        <f t="shared" si="77"/>
        <v>29</v>
      </c>
      <c r="Q348" s="28">
        <f t="shared" si="78"/>
        <v>1</v>
      </c>
      <c r="R348" s="28">
        <f t="shared" si="79"/>
        <v>57794</v>
      </c>
    </row>
    <row r="349" spans="1:18" s="29" customFormat="1">
      <c r="A349" s="27">
        <f t="shared" si="81"/>
        <v>42786</v>
      </c>
      <c r="B349" s="28">
        <f t="shared" si="82"/>
        <v>23</v>
      </c>
      <c r="C349" s="29" t="s">
        <v>50</v>
      </c>
      <c r="F349" s="28">
        <v>67</v>
      </c>
      <c r="G349" s="29" t="s">
        <v>58</v>
      </c>
      <c r="H349" s="28">
        <v>13</v>
      </c>
      <c r="I349" s="28">
        <v>13</v>
      </c>
      <c r="J349" s="28">
        <v>15</v>
      </c>
      <c r="K349" s="89">
        <v>1969</v>
      </c>
      <c r="L349" s="89"/>
      <c r="M349" s="89"/>
      <c r="N349" s="30">
        <f>IF(J349=0,0,K349/J349)</f>
        <v>131.26666666666668</v>
      </c>
      <c r="O349" s="28">
        <v>27</v>
      </c>
      <c r="P349" s="28">
        <f t="shared" si="77"/>
        <v>29</v>
      </c>
      <c r="Q349" s="28">
        <f t="shared" si="78"/>
        <v>1</v>
      </c>
      <c r="R349" s="28">
        <f t="shared" si="79"/>
        <v>57794</v>
      </c>
    </row>
    <row r="350" spans="1:18" s="29" customFormat="1">
      <c r="A350" s="27">
        <f t="shared" si="81"/>
        <v>42786</v>
      </c>
      <c r="B350" s="28">
        <f t="shared" si="82"/>
        <v>24</v>
      </c>
      <c r="C350" s="36" t="s">
        <v>338</v>
      </c>
      <c r="D350" s="36"/>
      <c r="E350" s="36"/>
      <c r="F350" s="37">
        <v>66</v>
      </c>
      <c r="G350" s="38" t="s">
        <v>56</v>
      </c>
      <c r="H350" s="28">
        <v>13</v>
      </c>
      <c r="I350" s="28">
        <v>9</v>
      </c>
      <c r="J350" s="28">
        <v>16</v>
      </c>
      <c r="K350" s="89">
        <v>2136</v>
      </c>
      <c r="L350" s="89"/>
      <c r="M350" s="89"/>
      <c r="N350" s="30">
        <f>IF(J350=0,0,K350/J350)</f>
        <v>133.5</v>
      </c>
      <c r="O350" s="28">
        <v>173</v>
      </c>
      <c r="P350" s="28">
        <f t="shared" si="77"/>
        <v>29</v>
      </c>
      <c r="Q350" s="28">
        <f t="shared" si="78"/>
        <v>1</v>
      </c>
      <c r="R350" s="28">
        <f t="shared" si="79"/>
        <v>57794</v>
      </c>
    </row>
    <row r="351" spans="1:18" s="29" customFormat="1">
      <c r="A351" s="27">
        <f t="shared" si="81"/>
        <v>42786</v>
      </c>
      <c r="B351" s="28">
        <f t="shared" si="82"/>
        <v>25</v>
      </c>
      <c r="C351" s="35" t="s">
        <v>39</v>
      </c>
      <c r="D351" s="35"/>
      <c r="E351" s="35"/>
      <c r="F351" s="90">
        <v>65</v>
      </c>
      <c r="G351" s="35" t="s">
        <v>58</v>
      </c>
      <c r="H351" s="28">
        <v>13</v>
      </c>
      <c r="I351" s="28">
        <v>13</v>
      </c>
      <c r="J351" s="28">
        <v>9</v>
      </c>
      <c r="K351" s="89">
        <v>1153</v>
      </c>
      <c r="L351" s="89"/>
      <c r="M351" s="89"/>
      <c r="N351" s="30">
        <f t="shared" ref="N351" si="85">IF(J351=0,0,K351/J351)</f>
        <v>128.11111111111111</v>
      </c>
      <c r="O351" s="28">
        <v>3</v>
      </c>
      <c r="P351" s="28">
        <f t="shared" si="77"/>
        <v>29</v>
      </c>
      <c r="Q351" s="28">
        <f t="shared" si="78"/>
        <v>1</v>
      </c>
      <c r="R351" s="28">
        <f t="shared" si="79"/>
        <v>57794</v>
      </c>
    </row>
    <row r="352" spans="1:18" s="29" customFormat="1">
      <c r="A352" s="27">
        <f t="shared" si="81"/>
        <v>42786</v>
      </c>
      <c r="B352" s="28">
        <f t="shared" si="82"/>
        <v>26</v>
      </c>
      <c r="C352" s="35" t="s">
        <v>45</v>
      </c>
      <c r="D352" s="35"/>
      <c r="E352" s="35"/>
      <c r="F352" s="90">
        <v>64</v>
      </c>
      <c r="G352" s="35" t="s">
        <v>58</v>
      </c>
      <c r="H352" s="28">
        <v>13</v>
      </c>
      <c r="I352" s="28">
        <v>13</v>
      </c>
      <c r="J352" s="28">
        <v>14</v>
      </c>
      <c r="K352" s="89">
        <v>1842</v>
      </c>
      <c r="L352" s="89"/>
      <c r="M352" s="89"/>
      <c r="N352" s="30">
        <f>IF(J352=0,0,K352/J352)</f>
        <v>131.57142857142858</v>
      </c>
      <c r="O352" s="28">
        <v>77</v>
      </c>
      <c r="P352" s="28">
        <f t="shared" si="77"/>
        <v>29</v>
      </c>
      <c r="Q352" s="28">
        <f t="shared" si="78"/>
        <v>1</v>
      </c>
      <c r="R352" s="28">
        <f t="shared" si="79"/>
        <v>57794</v>
      </c>
    </row>
    <row r="353" spans="1:20" s="29" customFormat="1" ht="15.75">
      <c r="A353" s="27">
        <f t="shared" si="81"/>
        <v>42786</v>
      </c>
      <c r="B353" s="28">
        <f t="shared" si="82"/>
        <v>27</v>
      </c>
      <c r="C353" s="114" t="s">
        <v>413</v>
      </c>
      <c r="D353" s="114"/>
      <c r="E353" s="114"/>
      <c r="F353" s="113">
        <v>63</v>
      </c>
      <c r="G353" s="112" t="s">
        <v>294</v>
      </c>
      <c r="H353" s="28">
        <v>13</v>
      </c>
      <c r="I353" s="28">
        <v>1</v>
      </c>
      <c r="J353" s="28">
        <v>12</v>
      </c>
      <c r="K353" s="89">
        <v>1574</v>
      </c>
      <c r="L353" s="89"/>
      <c r="M353" s="89"/>
      <c r="N353" s="30">
        <f>IF(J353=0,0,K353/J353)</f>
        <v>131.16666666666666</v>
      </c>
      <c r="O353" s="28">
        <v>67</v>
      </c>
      <c r="P353" s="28">
        <f t="shared" si="77"/>
        <v>29</v>
      </c>
      <c r="Q353" s="28">
        <f t="shared" si="78"/>
        <v>1</v>
      </c>
      <c r="R353" s="28">
        <f t="shared" si="79"/>
        <v>57794</v>
      </c>
    </row>
    <row r="354" spans="1:20" s="29" customFormat="1">
      <c r="A354" s="27">
        <f t="shared" si="81"/>
        <v>42786</v>
      </c>
      <c r="B354" s="28">
        <f t="shared" si="82"/>
        <v>28</v>
      </c>
      <c r="C354" s="29" t="s">
        <v>412</v>
      </c>
      <c r="F354" s="28">
        <v>62</v>
      </c>
      <c r="G354" s="29" t="s">
        <v>55</v>
      </c>
      <c r="H354" s="28">
        <v>13</v>
      </c>
      <c r="I354" s="28">
        <v>10</v>
      </c>
      <c r="J354" s="28">
        <v>16</v>
      </c>
      <c r="K354" s="89">
        <v>2160</v>
      </c>
      <c r="L354" s="89"/>
      <c r="M354" s="89"/>
      <c r="N354" s="30">
        <f>IF(J354=0,0,K354/J354)</f>
        <v>135</v>
      </c>
      <c r="O354" s="28">
        <v>180</v>
      </c>
      <c r="P354" s="28">
        <f t="shared" si="77"/>
        <v>29</v>
      </c>
      <c r="Q354" s="28">
        <f t="shared" si="78"/>
        <v>1</v>
      </c>
      <c r="R354" s="28">
        <f t="shared" si="79"/>
        <v>57794</v>
      </c>
    </row>
    <row r="355" spans="1:20" s="29" customFormat="1" ht="15.4" thickBot="1">
      <c r="A355" s="127">
        <f t="shared" si="81"/>
        <v>42786</v>
      </c>
      <c r="B355" s="128">
        <f t="shared" si="82"/>
        <v>29</v>
      </c>
      <c r="C355" s="133" t="s">
        <v>36</v>
      </c>
      <c r="D355" s="133"/>
      <c r="E355" s="133"/>
      <c r="F355" s="128">
        <v>60</v>
      </c>
      <c r="G355" s="133" t="s">
        <v>56</v>
      </c>
      <c r="H355" s="128">
        <v>13</v>
      </c>
      <c r="I355" s="128">
        <v>13</v>
      </c>
      <c r="J355" s="128">
        <v>16</v>
      </c>
      <c r="K355" s="163">
        <v>2129</v>
      </c>
      <c r="L355" s="163"/>
      <c r="M355" s="163"/>
      <c r="N355" s="132">
        <f>IF(J355=0,0,K355/J355)</f>
        <v>133.0625</v>
      </c>
      <c r="O355" s="128">
        <v>66</v>
      </c>
      <c r="P355" s="128">
        <f t="shared" si="77"/>
        <v>29</v>
      </c>
      <c r="Q355" s="128">
        <f t="shared" si="78"/>
        <v>1</v>
      </c>
      <c r="R355" s="128">
        <f t="shared" si="79"/>
        <v>57794</v>
      </c>
      <c r="S355" s="133"/>
    </row>
    <row r="356" spans="1:20" s="93" customFormat="1" ht="15.4" thickTop="1">
      <c r="A356" s="91">
        <v>42793</v>
      </c>
      <c r="B356" s="92">
        <v>1</v>
      </c>
      <c r="C356" s="125" t="s">
        <v>428</v>
      </c>
      <c r="D356" s="125"/>
      <c r="E356" s="125"/>
      <c r="F356" s="126">
        <v>126</v>
      </c>
      <c r="G356" s="125" t="s">
        <v>55</v>
      </c>
      <c r="H356" s="92">
        <v>14</v>
      </c>
      <c r="I356" s="92">
        <v>6</v>
      </c>
      <c r="J356" s="92">
        <v>16</v>
      </c>
      <c r="K356" s="100">
        <v>2160</v>
      </c>
      <c r="L356" s="100"/>
      <c r="M356" s="100"/>
      <c r="N356" s="94">
        <f>IF(J356=0,0,K356/J356)</f>
        <v>135</v>
      </c>
      <c r="O356" s="92">
        <v>0</v>
      </c>
      <c r="P356" s="92">
        <f>COUNTA(C356:C385)</f>
        <v>30</v>
      </c>
      <c r="Q356" s="92">
        <v>2</v>
      </c>
      <c r="R356" s="92">
        <f>SUM(K356:K385)</f>
        <v>58904</v>
      </c>
    </row>
    <row r="357" spans="1:20" s="93" customFormat="1">
      <c r="A357" s="91">
        <f>A356</f>
        <v>42793</v>
      </c>
      <c r="B357" s="92">
        <f>B356+1</f>
        <v>2</v>
      </c>
      <c r="C357" s="93" t="s">
        <v>32</v>
      </c>
      <c r="F357" s="92">
        <v>112</v>
      </c>
      <c r="G357" s="93" t="s">
        <v>55</v>
      </c>
      <c r="H357" s="92">
        <v>14</v>
      </c>
      <c r="I357" s="92">
        <v>13</v>
      </c>
      <c r="J357" s="92">
        <v>16</v>
      </c>
      <c r="K357" s="100">
        <v>2160</v>
      </c>
      <c r="L357" s="100"/>
      <c r="M357" s="100"/>
      <c r="N357" s="94">
        <f t="shared" ref="N357:N385" si="86">IF(J357=0,0,K357/J357)</f>
        <v>135</v>
      </c>
      <c r="O357" s="92">
        <v>455</v>
      </c>
      <c r="P357" s="92">
        <f>P356</f>
        <v>30</v>
      </c>
      <c r="Q357" s="92">
        <f t="shared" ref="Q357:R357" si="87">Q356</f>
        <v>2</v>
      </c>
      <c r="R357" s="92">
        <f t="shared" si="87"/>
        <v>58904</v>
      </c>
    </row>
    <row r="358" spans="1:20" s="93" customFormat="1">
      <c r="A358" s="91">
        <f t="shared" ref="A358:A385" si="88">A357</f>
        <v>42793</v>
      </c>
      <c r="B358" s="92">
        <f t="shared" ref="B358:B385" si="89">B357+1</f>
        <v>3</v>
      </c>
      <c r="C358" s="99" t="s">
        <v>422</v>
      </c>
      <c r="D358" s="99"/>
      <c r="E358" s="99"/>
      <c r="F358" s="100">
        <v>95</v>
      </c>
      <c r="G358" s="101" t="s">
        <v>423</v>
      </c>
      <c r="H358" s="92">
        <v>14</v>
      </c>
      <c r="I358" s="92">
        <v>11</v>
      </c>
      <c r="J358" s="92">
        <v>15</v>
      </c>
      <c r="K358" s="100">
        <v>2025</v>
      </c>
      <c r="L358" s="100"/>
      <c r="M358" s="100"/>
      <c r="N358" s="94">
        <f t="shared" si="86"/>
        <v>135</v>
      </c>
      <c r="O358" s="92">
        <v>219</v>
      </c>
      <c r="P358" s="92">
        <f t="shared" ref="P358:P385" si="90">P357</f>
        <v>30</v>
      </c>
      <c r="Q358" s="92">
        <f t="shared" ref="Q358:Q385" si="91">Q357</f>
        <v>2</v>
      </c>
      <c r="R358" s="92">
        <f t="shared" ref="R358:R385" si="92">R357</f>
        <v>58904</v>
      </c>
    </row>
    <row r="359" spans="1:20" s="93" customFormat="1">
      <c r="A359" s="91">
        <f t="shared" si="88"/>
        <v>42793</v>
      </c>
      <c r="B359" s="92">
        <f t="shared" si="89"/>
        <v>4</v>
      </c>
      <c r="C359" s="99" t="s">
        <v>424</v>
      </c>
      <c r="D359" s="99"/>
      <c r="E359" s="99"/>
      <c r="F359" s="100">
        <v>96</v>
      </c>
      <c r="G359" s="101" t="s">
        <v>55</v>
      </c>
      <c r="H359" s="92">
        <v>14</v>
      </c>
      <c r="I359" s="92">
        <v>3</v>
      </c>
      <c r="J359" s="92">
        <v>16</v>
      </c>
      <c r="K359" s="100">
        <v>2112</v>
      </c>
      <c r="L359" s="100"/>
      <c r="M359" s="100"/>
      <c r="N359" s="94">
        <f t="shared" si="86"/>
        <v>132</v>
      </c>
      <c r="O359" s="92">
        <v>201</v>
      </c>
      <c r="P359" s="92">
        <f t="shared" si="90"/>
        <v>30</v>
      </c>
      <c r="Q359" s="92">
        <f t="shared" si="91"/>
        <v>2</v>
      </c>
      <c r="R359" s="92">
        <f t="shared" si="92"/>
        <v>58904</v>
      </c>
    </row>
    <row r="360" spans="1:20" s="93" customFormat="1">
      <c r="A360" s="91">
        <f t="shared" si="88"/>
        <v>42793</v>
      </c>
      <c r="B360" s="92">
        <f t="shared" si="89"/>
        <v>5</v>
      </c>
      <c r="C360" s="174" t="s">
        <v>33</v>
      </c>
      <c r="D360" s="174"/>
      <c r="E360" s="174"/>
      <c r="F360" s="100">
        <v>95</v>
      </c>
      <c r="G360" s="101" t="s">
        <v>423</v>
      </c>
      <c r="H360" s="92">
        <v>14</v>
      </c>
      <c r="I360" s="92">
        <v>9</v>
      </c>
      <c r="J360" s="92">
        <v>16</v>
      </c>
      <c r="K360" s="92">
        <v>2130</v>
      </c>
      <c r="L360" s="92"/>
      <c r="M360" s="92"/>
      <c r="N360" s="94">
        <f t="shared" si="86"/>
        <v>133.125</v>
      </c>
      <c r="O360" s="92">
        <v>138</v>
      </c>
      <c r="P360" s="92">
        <f t="shared" si="90"/>
        <v>30</v>
      </c>
      <c r="Q360" s="92">
        <f t="shared" si="91"/>
        <v>2</v>
      </c>
      <c r="R360" s="92">
        <f t="shared" si="92"/>
        <v>58904</v>
      </c>
    </row>
    <row r="361" spans="1:20" s="93" customFormat="1">
      <c r="A361" s="91">
        <f t="shared" si="88"/>
        <v>42793</v>
      </c>
      <c r="B361" s="92">
        <f t="shared" si="89"/>
        <v>6</v>
      </c>
      <c r="C361" s="99" t="s">
        <v>373</v>
      </c>
      <c r="D361" s="99"/>
      <c r="E361" s="99"/>
      <c r="F361" s="100">
        <v>93</v>
      </c>
      <c r="G361" s="97" t="s">
        <v>55</v>
      </c>
      <c r="H361" s="92">
        <v>14</v>
      </c>
      <c r="I361" s="92">
        <v>8</v>
      </c>
      <c r="J361" s="92">
        <v>16</v>
      </c>
      <c r="K361" s="100">
        <v>2160</v>
      </c>
      <c r="L361" s="100"/>
      <c r="M361" s="100"/>
      <c r="N361" s="94">
        <f t="shared" si="86"/>
        <v>135</v>
      </c>
      <c r="O361" s="92">
        <v>396</v>
      </c>
      <c r="P361" s="92">
        <f t="shared" si="90"/>
        <v>30</v>
      </c>
      <c r="Q361" s="92">
        <f t="shared" si="91"/>
        <v>2</v>
      </c>
      <c r="R361" s="92">
        <f t="shared" si="92"/>
        <v>58904</v>
      </c>
    </row>
    <row r="362" spans="1:20" s="93" customFormat="1">
      <c r="A362" s="91">
        <f t="shared" si="88"/>
        <v>42793</v>
      </c>
      <c r="B362" s="92">
        <f t="shared" si="89"/>
        <v>7</v>
      </c>
      <c r="C362" s="95" t="s">
        <v>29</v>
      </c>
      <c r="D362" s="95"/>
      <c r="E362" s="95"/>
      <c r="F362" s="96">
        <v>94</v>
      </c>
      <c r="G362" s="97" t="s">
        <v>55</v>
      </c>
      <c r="H362" s="92">
        <v>14</v>
      </c>
      <c r="I362" s="92">
        <v>13</v>
      </c>
      <c r="J362" s="92">
        <v>16</v>
      </c>
      <c r="K362" s="100">
        <v>2160</v>
      </c>
      <c r="L362" s="100"/>
      <c r="M362" s="100"/>
      <c r="N362" s="94">
        <f t="shared" si="86"/>
        <v>135</v>
      </c>
      <c r="O362" s="92">
        <v>89</v>
      </c>
      <c r="P362" s="92">
        <f t="shared" si="90"/>
        <v>30</v>
      </c>
      <c r="Q362" s="92">
        <f t="shared" si="91"/>
        <v>2</v>
      </c>
      <c r="R362" s="92">
        <f t="shared" si="92"/>
        <v>58904</v>
      </c>
      <c r="S362" s="98"/>
      <c r="T362" s="98"/>
    </row>
    <row r="363" spans="1:20" s="93" customFormat="1">
      <c r="A363" s="91">
        <f t="shared" si="88"/>
        <v>42793</v>
      </c>
      <c r="B363" s="92">
        <f t="shared" si="89"/>
        <v>8</v>
      </c>
      <c r="C363" s="93" t="s">
        <v>43</v>
      </c>
      <c r="F363" s="92">
        <v>92</v>
      </c>
      <c r="G363" s="93" t="s">
        <v>55</v>
      </c>
      <c r="H363" s="92">
        <v>14</v>
      </c>
      <c r="I363" s="92">
        <v>14</v>
      </c>
      <c r="J363" s="92">
        <v>16</v>
      </c>
      <c r="K363" s="100">
        <v>2133</v>
      </c>
      <c r="L363" s="100"/>
      <c r="M363" s="100"/>
      <c r="N363" s="94">
        <f t="shared" si="86"/>
        <v>133.3125</v>
      </c>
      <c r="O363" s="92">
        <v>162</v>
      </c>
      <c r="P363" s="92">
        <f t="shared" si="90"/>
        <v>30</v>
      </c>
      <c r="Q363" s="92">
        <f t="shared" si="91"/>
        <v>2</v>
      </c>
      <c r="R363" s="92">
        <f t="shared" si="92"/>
        <v>58904</v>
      </c>
    </row>
    <row r="364" spans="1:20" s="93" customFormat="1">
      <c r="A364" s="91">
        <f t="shared" si="88"/>
        <v>42793</v>
      </c>
      <c r="B364" s="92">
        <f t="shared" si="89"/>
        <v>9</v>
      </c>
      <c r="C364" s="93" t="s">
        <v>9</v>
      </c>
      <c r="F364" s="92">
        <v>86</v>
      </c>
      <c r="G364" s="93" t="s">
        <v>10</v>
      </c>
      <c r="H364" s="92">
        <v>14</v>
      </c>
      <c r="I364" s="92">
        <v>14</v>
      </c>
      <c r="J364" s="92">
        <v>15</v>
      </c>
      <c r="K364" s="100">
        <v>2005</v>
      </c>
      <c r="L364" s="100"/>
      <c r="M364" s="100"/>
      <c r="N364" s="94">
        <f t="shared" si="86"/>
        <v>133.66666666666666</v>
      </c>
      <c r="O364" s="92">
        <v>313</v>
      </c>
      <c r="P364" s="92">
        <f t="shared" si="90"/>
        <v>30</v>
      </c>
      <c r="Q364" s="92">
        <f t="shared" si="91"/>
        <v>2</v>
      </c>
      <c r="R364" s="92">
        <f t="shared" si="92"/>
        <v>58904</v>
      </c>
    </row>
    <row r="365" spans="1:20" s="93" customFormat="1">
      <c r="A365" s="91">
        <f t="shared" si="88"/>
        <v>42793</v>
      </c>
      <c r="B365" s="92">
        <f t="shared" si="89"/>
        <v>10</v>
      </c>
      <c r="C365" s="93" t="s">
        <v>387</v>
      </c>
      <c r="F365" s="92">
        <v>86</v>
      </c>
      <c r="G365" s="93" t="s">
        <v>58</v>
      </c>
      <c r="H365" s="92">
        <v>14</v>
      </c>
      <c r="I365" s="92">
        <v>4</v>
      </c>
      <c r="J365" s="92">
        <v>16</v>
      </c>
      <c r="K365" s="100">
        <v>2090</v>
      </c>
      <c r="L365" s="100"/>
      <c r="M365" s="100"/>
      <c r="N365" s="94">
        <f t="shared" si="86"/>
        <v>130.625</v>
      </c>
      <c r="O365" s="92">
        <v>107</v>
      </c>
      <c r="P365" s="92">
        <f t="shared" si="90"/>
        <v>30</v>
      </c>
      <c r="Q365" s="92">
        <f t="shared" si="91"/>
        <v>2</v>
      </c>
      <c r="R365" s="92">
        <f t="shared" si="92"/>
        <v>58904</v>
      </c>
    </row>
    <row r="366" spans="1:20" s="93" customFormat="1">
      <c r="A366" s="91">
        <f t="shared" si="88"/>
        <v>42793</v>
      </c>
      <c r="B366" s="92">
        <f t="shared" si="89"/>
        <v>11</v>
      </c>
      <c r="C366" s="93" t="s">
        <v>30</v>
      </c>
      <c r="F366" s="92">
        <v>81</v>
      </c>
      <c r="G366" s="93" t="s">
        <v>55</v>
      </c>
      <c r="H366" s="92">
        <v>14</v>
      </c>
      <c r="I366" s="92">
        <v>12</v>
      </c>
      <c r="J366" s="92">
        <v>16</v>
      </c>
      <c r="K366" s="100">
        <v>2160</v>
      </c>
      <c r="L366" s="100"/>
      <c r="M366" s="100"/>
      <c r="N366" s="94">
        <f t="shared" si="86"/>
        <v>135</v>
      </c>
      <c r="O366" s="92">
        <v>1207</v>
      </c>
      <c r="P366" s="92">
        <f t="shared" si="90"/>
        <v>30</v>
      </c>
      <c r="Q366" s="92">
        <f t="shared" si="91"/>
        <v>2</v>
      </c>
      <c r="R366" s="92">
        <f t="shared" si="92"/>
        <v>58904</v>
      </c>
    </row>
    <row r="367" spans="1:20" s="93" customFormat="1">
      <c r="A367" s="91">
        <f t="shared" si="88"/>
        <v>42793</v>
      </c>
      <c r="B367" s="92">
        <f t="shared" si="89"/>
        <v>12</v>
      </c>
      <c r="C367" s="93" t="s">
        <v>41</v>
      </c>
      <c r="F367" s="92">
        <v>80</v>
      </c>
      <c r="G367" s="93" t="s">
        <v>56</v>
      </c>
      <c r="H367" s="92">
        <v>14</v>
      </c>
      <c r="I367" s="92">
        <v>14</v>
      </c>
      <c r="J367" s="92">
        <v>16</v>
      </c>
      <c r="K367" s="100">
        <v>2134</v>
      </c>
      <c r="L367" s="100"/>
      <c r="M367" s="100"/>
      <c r="N367" s="94">
        <f t="shared" si="86"/>
        <v>133.375</v>
      </c>
      <c r="O367" s="92">
        <v>442</v>
      </c>
      <c r="P367" s="92">
        <f t="shared" si="90"/>
        <v>30</v>
      </c>
      <c r="Q367" s="92">
        <f t="shared" si="91"/>
        <v>2</v>
      </c>
      <c r="R367" s="92">
        <f t="shared" si="92"/>
        <v>58904</v>
      </c>
    </row>
    <row r="368" spans="1:20" s="93" customFormat="1">
      <c r="A368" s="91">
        <f t="shared" si="88"/>
        <v>42793</v>
      </c>
      <c r="B368" s="92">
        <f t="shared" si="89"/>
        <v>13</v>
      </c>
      <c r="C368" s="93" t="s">
        <v>389</v>
      </c>
      <c r="F368" s="92">
        <v>81</v>
      </c>
      <c r="G368" s="93" t="s">
        <v>55</v>
      </c>
      <c r="H368" s="92">
        <v>14</v>
      </c>
      <c r="I368" s="92">
        <v>4</v>
      </c>
      <c r="J368" s="92">
        <v>16</v>
      </c>
      <c r="K368" s="100">
        <v>2136</v>
      </c>
      <c r="L368" s="100"/>
      <c r="M368" s="100"/>
      <c r="N368" s="94">
        <f t="shared" si="86"/>
        <v>133.5</v>
      </c>
      <c r="O368" s="92">
        <v>397</v>
      </c>
      <c r="P368" s="92">
        <f t="shared" si="90"/>
        <v>30</v>
      </c>
      <c r="Q368" s="92">
        <f t="shared" si="91"/>
        <v>2</v>
      </c>
      <c r="R368" s="92">
        <f t="shared" si="92"/>
        <v>58904</v>
      </c>
    </row>
    <row r="369" spans="1:18" s="93" customFormat="1">
      <c r="A369" s="91">
        <f t="shared" si="88"/>
        <v>42793</v>
      </c>
      <c r="B369" s="92">
        <f t="shared" si="89"/>
        <v>14</v>
      </c>
      <c r="C369" s="93" t="s">
        <v>379</v>
      </c>
      <c r="F369" s="92">
        <v>78</v>
      </c>
      <c r="G369" s="93" t="s">
        <v>56</v>
      </c>
      <c r="H369" s="92">
        <v>14</v>
      </c>
      <c r="I369" s="92">
        <v>14</v>
      </c>
      <c r="J369" s="92">
        <v>16</v>
      </c>
      <c r="K369" s="100">
        <v>2140</v>
      </c>
      <c r="L369" s="100"/>
      <c r="M369" s="100"/>
      <c r="N369" s="94">
        <f t="shared" si="86"/>
        <v>133.75</v>
      </c>
      <c r="O369" s="92">
        <v>83</v>
      </c>
      <c r="P369" s="92">
        <f t="shared" si="90"/>
        <v>30</v>
      </c>
      <c r="Q369" s="92">
        <f t="shared" si="91"/>
        <v>2</v>
      </c>
      <c r="R369" s="92">
        <f t="shared" si="92"/>
        <v>58904</v>
      </c>
    </row>
    <row r="370" spans="1:18" s="93" customFormat="1">
      <c r="A370" s="91">
        <f t="shared" si="88"/>
        <v>42793</v>
      </c>
      <c r="B370" s="92">
        <f t="shared" si="89"/>
        <v>15</v>
      </c>
      <c r="C370" s="99" t="s">
        <v>398</v>
      </c>
      <c r="D370" s="99"/>
      <c r="E370" s="99"/>
      <c r="F370" s="100">
        <v>78</v>
      </c>
      <c r="G370" s="93" t="s">
        <v>56</v>
      </c>
      <c r="H370" s="92">
        <v>14</v>
      </c>
      <c r="I370" s="92">
        <v>3</v>
      </c>
      <c r="J370" s="92">
        <v>15</v>
      </c>
      <c r="K370" s="100">
        <v>1991</v>
      </c>
      <c r="L370" s="100"/>
      <c r="M370" s="100"/>
      <c r="N370" s="94">
        <f t="shared" si="86"/>
        <v>132.73333333333332</v>
      </c>
      <c r="O370" s="92">
        <v>71</v>
      </c>
      <c r="P370" s="92">
        <f t="shared" si="90"/>
        <v>30</v>
      </c>
      <c r="Q370" s="92">
        <f t="shared" si="91"/>
        <v>2</v>
      </c>
      <c r="R370" s="92">
        <f t="shared" si="92"/>
        <v>58904</v>
      </c>
    </row>
    <row r="371" spans="1:18" s="93" customFormat="1">
      <c r="A371" s="91">
        <f t="shared" si="88"/>
        <v>42793</v>
      </c>
      <c r="B371" s="92">
        <f t="shared" si="89"/>
        <v>16</v>
      </c>
      <c r="C371" s="99" t="s">
        <v>416</v>
      </c>
      <c r="D371" s="99"/>
      <c r="E371" s="99"/>
      <c r="F371" s="100">
        <v>76</v>
      </c>
      <c r="G371" s="101" t="s">
        <v>55</v>
      </c>
      <c r="H371" s="92">
        <v>14</v>
      </c>
      <c r="I371" s="92">
        <v>11</v>
      </c>
      <c r="J371" s="92">
        <v>16</v>
      </c>
      <c r="K371" s="92">
        <v>2150</v>
      </c>
      <c r="L371" s="92"/>
      <c r="M371" s="92"/>
      <c r="N371" s="94">
        <f t="shared" si="86"/>
        <v>134.375</v>
      </c>
      <c r="O371" s="92">
        <v>605</v>
      </c>
      <c r="P371" s="92">
        <f t="shared" si="90"/>
        <v>30</v>
      </c>
      <c r="Q371" s="92">
        <f t="shared" si="91"/>
        <v>2</v>
      </c>
      <c r="R371" s="92">
        <f t="shared" si="92"/>
        <v>58904</v>
      </c>
    </row>
    <row r="372" spans="1:18" s="93" customFormat="1">
      <c r="A372" s="91">
        <f t="shared" si="88"/>
        <v>42793</v>
      </c>
      <c r="B372" s="92">
        <f t="shared" si="89"/>
        <v>17</v>
      </c>
      <c r="C372" s="99" t="s">
        <v>367</v>
      </c>
      <c r="D372" s="99"/>
      <c r="E372" s="99"/>
      <c r="F372" s="100">
        <v>75</v>
      </c>
      <c r="G372" s="101" t="s">
        <v>417</v>
      </c>
      <c r="H372" s="92">
        <v>14</v>
      </c>
      <c r="I372" s="92">
        <v>7</v>
      </c>
      <c r="J372" s="92">
        <v>16</v>
      </c>
      <c r="K372" s="92">
        <v>2146</v>
      </c>
      <c r="L372" s="92"/>
      <c r="M372" s="92"/>
      <c r="N372" s="94">
        <f t="shared" si="86"/>
        <v>134.125</v>
      </c>
      <c r="O372" s="92">
        <v>209</v>
      </c>
      <c r="P372" s="92">
        <f t="shared" si="90"/>
        <v>30</v>
      </c>
      <c r="Q372" s="92">
        <f t="shared" si="91"/>
        <v>2</v>
      </c>
      <c r="R372" s="92">
        <f t="shared" si="92"/>
        <v>58904</v>
      </c>
    </row>
    <row r="373" spans="1:18" s="93" customFormat="1">
      <c r="A373" s="91">
        <f t="shared" si="88"/>
        <v>42793</v>
      </c>
      <c r="B373" s="92">
        <f t="shared" si="89"/>
        <v>18</v>
      </c>
      <c r="C373" s="99" t="s">
        <v>418</v>
      </c>
      <c r="D373" s="99"/>
      <c r="E373" s="99"/>
      <c r="F373" s="100">
        <v>73</v>
      </c>
      <c r="G373" s="101" t="s">
        <v>55</v>
      </c>
      <c r="H373" s="92">
        <v>14</v>
      </c>
      <c r="I373" s="92">
        <v>14</v>
      </c>
      <c r="J373" s="92">
        <v>15</v>
      </c>
      <c r="K373" s="100">
        <v>2025</v>
      </c>
      <c r="L373" s="100"/>
      <c r="M373" s="100"/>
      <c r="N373" s="94">
        <f t="shared" si="86"/>
        <v>135</v>
      </c>
      <c r="O373" s="92">
        <v>73</v>
      </c>
      <c r="P373" s="92">
        <f t="shared" si="90"/>
        <v>30</v>
      </c>
      <c r="Q373" s="92">
        <f t="shared" si="91"/>
        <v>2</v>
      </c>
      <c r="R373" s="92">
        <f t="shared" si="92"/>
        <v>58904</v>
      </c>
    </row>
    <row r="374" spans="1:18" s="93" customFormat="1">
      <c r="A374" s="91">
        <f t="shared" si="88"/>
        <v>42793</v>
      </c>
      <c r="B374" s="92">
        <f t="shared" si="89"/>
        <v>19</v>
      </c>
      <c r="C374" s="125" t="s">
        <v>427</v>
      </c>
      <c r="D374" s="125"/>
      <c r="E374" s="125"/>
      <c r="F374" s="126">
        <v>71</v>
      </c>
      <c r="G374" s="125" t="s">
        <v>56</v>
      </c>
      <c r="H374" s="92">
        <v>14</v>
      </c>
      <c r="I374" s="92">
        <v>14</v>
      </c>
      <c r="J374" s="92">
        <v>0</v>
      </c>
      <c r="K374" s="100">
        <v>0</v>
      </c>
      <c r="L374" s="100"/>
      <c r="M374" s="100"/>
      <c r="N374" s="94">
        <f t="shared" si="86"/>
        <v>0</v>
      </c>
      <c r="O374" s="92">
        <v>0</v>
      </c>
      <c r="P374" s="92">
        <f t="shared" si="90"/>
        <v>30</v>
      </c>
      <c r="Q374" s="92">
        <f t="shared" si="91"/>
        <v>2</v>
      </c>
      <c r="R374" s="92">
        <f t="shared" si="92"/>
        <v>58904</v>
      </c>
    </row>
    <row r="375" spans="1:18" s="93" customFormat="1">
      <c r="A375" s="91">
        <f t="shared" si="88"/>
        <v>42793</v>
      </c>
      <c r="B375" s="92">
        <f t="shared" si="89"/>
        <v>20</v>
      </c>
      <c r="C375" s="99" t="s">
        <v>384</v>
      </c>
      <c r="D375" s="99"/>
      <c r="E375" s="99"/>
      <c r="F375" s="100">
        <v>71</v>
      </c>
      <c r="G375" s="101" t="s">
        <v>419</v>
      </c>
      <c r="H375" s="92">
        <v>14</v>
      </c>
      <c r="I375" s="92">
        <v>5</v>
      </c>
      <c r="J375" s="92">
        <v>16</v>
      </c>
      <c r="K375" s="100">
        <v>2160</v>
      </c>
      <c r="L375" s="100"/>
      <c r="M375" s="100"/>
      <c r="N375" s="94">
        <f t="shared" si="86"/>
        <v>135</v>
      </c>
      <c r="O375" s="92">
        <v>503</v>
      </c>
      <c r="P375" s="92">
        <f t="shared" si="90"/>
        <v>30</v>
      </c>
      <c r="Q375" s="92">
        <f t="shared" si="91"/>
        <v>2</v>
      </c>
      <c r="R375" s="92">
        <f t="shared" si="92"/>
        <v>58904</v>
      </c>
    </row>
    <row r="376" spans="1:18" s="93" customFormat="1">
      <c r="A376" s="91">
        <f t="shared" si="88"/>
        <v>42793</v>
      </c>
      <c r="B376" s="92">
        <f t="shared" si="89"/>
        <v>21</v>
      </c>
      <c r="C376" s="99" t="s">
        <v>420</v>
      </c>
      <c r="D376" s="99"/>
      <c r="E376" s="99"/>
      <c r="F376" s="100">
        <v>69</v>
      </c>
      <c r="G376" s="101" t="s">
        <v>421</v>
      </c>
      <c r="H376" s="92">
        <v>14</v>
      </c>
      <c r="I376" s="92">
        <v>2</v>
      </c>
      <c r="J376" s="92">
        <v>15</v>
      </c>
      <c r="K376" s="100">
        <v>2009</v>
      </c>
      <c r="L376" s="100"/>
      <c r="M376" s="100"/>
      <c r="N376" s="94">
        <f t="shared" si="86"/>
        <v>133.93333333333334</v>
      </c>
      <c r="O376" s="92">
        <v>67</v>
      </c>
      <c r="P376" s="92">
        <f t="shared" si="90"/>
        <v>30</v>
      </c>
      <c r="Q376" s="92">
        <f t="shared" si="91"/>
        <v>2</v>
      </c>
      <c r="R376" s="92">
        <f t="shared" si="92"/>
        <v>58904</v>
      </c>
    </row>
    <row r="377" spans="1:18" s="93" customFormat="1">
      <c r="A377" s="91">
        <f t="shared" si="88"/>
        <v>42793</v>
      </c>
      <c r="B377" s="92">
        <f t="shared" si="89"/>
        <v>22</v>
      </c>
      <c r="C377" s="99" t="s">
        <v>409</v>
      </c>
      <c r="D377" s="99"/>
      <c r="E377" s="99"/>
      <c r="F377" s="100">
        <v>70</v>
      </c>
      <c r="G377" s="101" t="s">
        <v>58</v>
      </c>
      <c r="H377" s="92">
        <v>14</v>
      </c>
      <c r="I377" s="92">
        <v>3</v>
      </c>
      <c r="J377" s="92">
        <v>16</v>
      </c>
      <c r="K377" s="100">
        <v>2107</v>
      </c>
      <c r="L377" s="100"/>
      <c r="M377" s="100"/>
      <c r="N377" s="94">
        <f t="shared" si="86"/>
        <v>131.6875</v>
      </c>
      <c r="O377" s="92">
        <v>89</v>
      </c>
      <c r="P377" s="92">
        <f t="shared" si="90"/>
        <v>30</v>
      </c>
      <c r="Q377" s="92">
        <f t="shared" si="91"/>
        <v>2</v>
      </c>
      <c r="R377" s="92">
        <f t="shared" si="92"/>
        <v>58904</v>
      </c>
    </row>
    <row r="378" spans="1:18" s="93" customFormat="1">
      <c r="A378" s="91">
        <f t="shared" si="88"/>
        <v>42793</v>
      </c>
      <c r="B378" s="92">
        <f t="shared" si="89"/>
        <v>23</v>
      </c>
      <c r="C378" s="93" t="s">
        <v>50</v>
      </c>
      <c r="F378" s="92">
        <v>68</v>
      </c>
      <c r="G378" s="93" t="s">
        <v>58</v>
      </c>
      <c r="H378" s="92">
        <v>14</v>
      </c>
      <c r="I378" s="92">
        <v>14</v>
      </c>
      <c r="J378" s="92">
        <v>14</v>
      </c>
      <c r="K378" s="100">
        <v>1863</v>
      </c>
      <c r="L378" s="100"/>
      <c r="M378" s="100"/>
      <c r="N378" s="94">
        <f t="shared" si="86"/>
        <v>133.07142857142858</v>
      </c>
      <c r="O378" s="92">
        <v>17</v>
      </c>
      <c r="P378" s="92">
        <f t="shared" si="90"/>
        <v>30</v>
      </c>
      <c r="Q378" s="92">
        <f t="shared" si="91"/>
        <v>2</v>
      </c>
      <c r="R378" s="92">
        <f t="shared" si="92"/>
        <v>58904</v>
      </c>
    </row>
    <row r="379" spans="1:18" s="93" customFormat="1">
      <c r="A379" s="91">
        <f t="shared" si="88"/>
        <v>42793</v>
      </c>
      <c r="B379" s="92">
        <f t="shared" si="89"/>
        <v>24</v>
      </c>
      <c r="C379" s="102" t="s">
        <v>338</v>
      </c>
      <c r="D379" s="102"/>
      <c r="E379" s="102"/>
      <c r="F379" s="96">
        <v>66</v>
      </c>
      <c r="G379" s="97" t="s">
        <v>56</v>
      </c>
      <c r="H379" s="92">
        <v>14</v>
      </c>
      <c r="I379" s="92">
        <v>10</v>
      </c>
      <c r="J379" s="92">
        <v>16</v>
      </c>
      <c r="K379" s="100">
        <v>2122</v>
      </c>
      <c r="L379" s="100"/>
      <c r="M379" s="100"/>
      <c r="N379" s="94">
        <f t="shared" si="86"/>
        <v>132.625</v>
      </c>
      <c r="O379" s="92">
        <v>233</v>
      </c>
      <c r="P379" s="92">
        <f t="shared" si="90"/>
        <v>30</v>
      </c>
      <c r="Q379" s="92">
        <f t="shared" si="91"/>
        <v>2</v>
      </c>
      <c r="R379" s="92">
        <f t="shared" si="92"/>
        <v>58904</v>
      </c>
    </row>
    <row r="380" spans="1:18" s="93" customFormat="1">
      <c r="A380" s="91">
        <f t="shared" si="88"/>
        <v>42793</v>
      </c>
      <c r="B380" s="92">
        <f t="shared" si="89"/>
        <v>25</v>
      </c>
      <c r="C380" s="125" t="s">
        <v>39</v>
      </c>
      <c r="D380" s="125"/>
      <c r="E380" s="125"/>
      <c r="F380" s="126">
        <v>65</v>
      </c>
      <c r="G380" s="125" t="s">
        <v>58</v>
      </c>
      <c r="H380" s="92">
        <v>14</v>
      </c>
      <c r="I380" s="92">
        <v>14</v>
      </c>
      <c r="J380" s="92">
        <v>1</v>
      </c>
      <c r="K380" s="100">
        <v>132</v>
      </c>
      <c r="L380" s="100"/>
      <c r="M380" s="100"/>
      <c r="N380" s="94">
        <f t="shared" si="86"/>
        <v>132</v>
      </c>
      <c r="O380" s="92">
        <v>0</v>
      </c>
      <c r="P380" s="92">
        <f t="shared" si="90"/>
        <v>30</v>
      </c>
      <c r="Q380" s="92">
        <f t="shared" si="91"/>
        <v>2</v>
      </c>
      <c r="R380" s="92">
        <f t="shared" si="92"/>
        <v>58904</v>
      </c>
    </row>
    <row r="381" spans="1:18" s="93" customFormat="1">
      <c r="A381" s="91">
        <f t="shared" si="88"/>
        <v>42793</v>
      </c>
      <c r="B381" s="92">
        <f t="shared" si="89"/>
        <v>26</v>
      </c>
      <c r="C381" s="93" t="s">
        <v>45</v>
      </c>
      <c r="F381" s="92">
        <v>64</v>
      </c>
      <c r="G381" s="93" t="s">
        <v>58</v>
      </c>
      <c r="H381" s="92">
        <v>14</v>
      </c>
      <c r="I381" s="92">
        <v>14</v>
      </c>
      <c r="J381" s="92">
        <v>16</v>
      </c>
      <c r="K381" s="100">
        <v>2144</v>
      </c>
      <c r="L381" s="100"/>
      <c r="M381" s="100"/>
      <c r="N381" s="94">
        <f t="shared" si="86"/>
        <v>134</v>
      </c>
      <c r="O381" s="92">
        <v>212</v>
      </c>
      <c r="P381" s="92">
        <f t="shared" si="90"/>
        <v>30</v>
      </c>
      <c r="Q381" s="92">
        <f t="shared" si="91"/>
        <v>2</v>
      </c>
      <c r="R381" s="92">
        <f t="shared" si="92"/>
        <v>58904</v>
      </c>
    </row>
    <row r="382" spans="1:18" s="93" customFormat="1">
      <c r="A382" s="91">
        <f t="shared" si="88"/>
        <v>42793</v>
      </c>
      <c r="B382" s="92">
        <f t="shared" si="89"/>
        <v>27</v>
      </c>
      <c r="C382" s="93" t="s">
        <v>429</v>
      </c>
      <c r="F382" s="92">
        <v>64</v>
      </c>
      <c r="G382" s="93" t="s">
        <v>58</v>
      </c>
      <c r="H382" s="92">
        <v>14</v>
      </c>
      <c r="I382" s="92">
        <v>2</v>
      </c>
      <c r="J382" s="92">
        <v>15</v>
      </c>
      <c r="K382" s="100">
        <v>1922</v>
      </c>
      <c r="L382" s="100"/>
      <c r="M382" s="100"/>
      <c r="N382" s="94">
        <f t="shared" si="86"/>
        <v>128.13333333333333</v>
      </c>
      <c r="O382" s="92">
        <v>104</v>
      </c>
      <c r="P382" s="92">
        <f t="shared" si="90"/>
        <v>30</v>
      </c>
      <c r="Q382" s="92">
        <f t="shared" si="91"/>
        <v>2</v>
      </c>
      <c r="R382" s="92">
        <f t="shared" si="92"/>
        <v>58904</v>
      </c>
    </row>
    <row r="383" spans="1:18" s="93" customFormat="1">
      <c r="A383" s="91">
        <f t="shared" si="88"/>
        <v>42793</v>
      </c>
      <c r="B383" s="92">
        <f t="shared" si="89"/>
        <v>28</v>
      </c>
      <c r="C383" s="93" t="s">
        <v>31</v>
      </c>
      <c r="F383" s="92">
        <v>62</v>
      </c>
      <c r="G383" s="93" t="s">
        <v>55</v>
      </c>
      <c r="H383" s="92">
        <v>14</v>
      </c>
      <c r="I383" s="92">
        <v>11</v>
      </c>
      <c r="J383" s="92">
        <v>16</v>
      </c>
      <c r="K383" s="100">
        <v>2160</v>
      </c>
      <c r="L383" s="100"/>
      <c r="M383" s="100"/>
      <c r="N383" s="94">
        <f t="shared" si="86"/>
        <v>135</v>
      </c>
      <c r="O383" s="92">
        <v>167</v>
      </c>
      <c r="P383" s="92">
        <f t="shared" si="90"/>
        <v>30</v>
      </c>
      <c r="Q383" s="92">
        <f t="shared" si="91"/>
        <v>2</v>
      </c>
      <c r="R383" s="92">
        <f t="shared" si="92"/>
        <v>58904</v>
      </c>
    </row>
    <row r="384" spans="1:18" s="93" customFormat="1">
      <c r="A384" s="91">
        <f t="shared" si="88"/>
        <v>42793</v>
      </c>
      <c r="B384" s="92">
        <f t="shared" si="89"/>
        <v>29</v>
      </c>
      <c r="C384" s="93" t="s">
        <v>36</v>
      </c>
      <c r="F384" s="92">
        <v>61</v>
      </c>
      <c r="G384" s="93" t="s">
        <v>56</v>
      </c>
      <c r="H384" s="92">
        <v>14</v>
      </c>
      <c r="I384" s="92">
        <v>14</v>
      </c>
      <c r="J384" s="92">
        <v>16</v>
      </c>
      <c r="K384" s="100">
        <v>2124</v>
      </c>
      <c r="L384" s="100"/>
      <c r="M384" s="100"/>
      <c r="N384" s="94">
        <f t="shared" si="86"/>
        <v>132.75</v>
      </c>
      <c r="O384" s="92">
        <v>85</v>
      </c>
      <c r="P384" s="92">
        <f t="shared" si="90"/>
        <v>30</v>
      </c>
      <c r="Q384" s="92">
        <f t="shared" si="91"/>
        <v>2</v>
      </c>
      <c r="R384" s="92">
        <f t="shared" si="92"/>
        <v>58904</v>
      </c>
    </row>
    <row r="385" spans="1:20" s="93" customFormat="1" ht="16.149999999999999" thickBot="1">
      <c r="A385" s="152">
        <f t="shared" si="88"/>
        <v>42793</v>
      </c>
      <c r="B385" s="153">
        <f t="shared" si="89"/>
        <v>30</v>
      </c>
      <c r="C385" s="164" t="s">
        <v>52</v>
      </c>
      <c r="D385" s="164"/>
      <c r="E385" s="164"/>
      <c r="F385" s="165">
        <v>59</v>
      </c>
      <c r="G385" s="164" t="s">
        <v>415</v>
      </c>
      <c r="H385" s="153">
        <v>14</v>
      </c>
      <c r="I385" s="153">
        <v>8</v>
      </c>
      <c r="J385" s="153">
        <v>16</v>
      </c>
      <c r="K385" s="166">
        <v>2144</v>
      </c>
      <c r="L385" s="166"/>
      <c r="M385" s="166"/>
      <c r="N385" s="157">
        <f t="shared" si="86"/>
        <v>134</v>
      </c>
      <c r="O385" s="153">
        <v>408</v>
      </c>
      <c r="P385" s="153">
        <f t="shared" si="90"/>
        <v>30</v>
      </c>
      <c r="Q385" s="153">
        <f t="shared" si="91"/>
        <v>2</v>
      </c>
      <c r="R385" s="153">
        <f t="shared" si="92"/>
        <v>58904</v>
      </c>
      <c r="S385" s="158"/>
    </row>
    <row r="386" spans="1:20" s="29" customFormat="1" ht="15.4" thickTop="1">
      <c r="A386" s="27">
        <f>A356+7</f>
        <v>42800</v>
      </c>
      <c r="B386" s="28">
        <v>1</v>
      </c>
      <c r="C386" s="29" t="s">
        <v>32</v>
      </c>
      <c r="F386" s="28">
        <v>113</v>
      </c>
      <c r="G386" s="29" t="s">
        <v>55</v>
      </c>
      <c r="H386" s="28">
        <v>15</v>
      </c>
      <c r="I386" s="28">
        <v>14</v>
      </c>
      <c r="J386" s="28">
        <v>16</v>
      </c>
      <c r="K386" s="89">
        <v>2160</v>
      </c>
      <c r="L386" s="89"/>
      <c r="M386" s="89"/>
      <c r="N386" s="30">
        <f t="shared" ref="N386:N412" si="93">IF(J386=0,0,K386/J386)</f>
        <v>135</v>
      </c>
      <c r="O386" s="28">
        <v>481</v>
      </c>
      <c r="P386" s="28">
        <f>COUNTA(C386:C412)</f>
        <v>27</v>
      </c>
      <c r="Q386" s="28">
        <v>1</v>
      </c>
      <c r="R386" s="28">
        <f>SUM(K386:K412)</f>
        <v>56065</v>
      </c>
    </row>
    <row r="387" spans="1:20" s="29" customFormat="1">
      <c r="A387" s="27">
        <f>A386</f>
        <v>42800</v>
      </c>
      <c r="B387" s="28">
        <f>B386+1</f>
        <v>2</v>
      </c>
      <c r="C387" s="88" t="s">
        <v>408</v>
      </c>
      <c r="D387" s="88"/>
      <c r="E387" s="88"/>
      <c r="F387" s="89">
        <v>96</v>
      </c>
      <c r="G387" s="39" t="s">
        <v>55</v>
      </c>
      <c r="H387" s="28">
        <v>15</v>
      </c>
      <c r="I387" s="28">
        <v>4</v>
      </c>
      <c r="J387" s="28">
        <v>16</v>
      </c>
      <c r="K387" s="89">
        <v>2117</v>
      </c>
      <c r="L387" s="89"/>
      <c r="M387" s="89"/>
      <c r="N387" s="30">
        <f>IF(J387=0,0,K387/J387)</f>
        <v>132.3125</v>
      </c>
      <c r="O387" s="28">
        <v>250</v>
      </c>
      <c r="P387" s="28">
        <f>P386</f>
        <v>27</v>
      </c>
      <c r="Q387" s="28">
        <f t="shared" ref="Q387:R387" si="94">Q386</f>
        <v>1</v>
      </c>
      <c r="R387" s="28">
        <f t="shared" si="94"/>
        <v>56065</v>
      </c>
    </row>
    <row r="388" spans="1:20" s="29" customFormat="1">
      <c r="A388" s="27">
        <f t="shared" ref="A388:A412" si="95">A387</f>
        <v>42800</v>
      </c>
      <c r="B388" s="28">
        <f t="shared" ref="B388:B412" si="96">B387+1</f>
        <v>3</v>
      </c>
      <c r="C388" s="88" t="s">
        <v>28</v>
      </c>
      <c r="D388" s="88"/>
      <c r="E388" s="88"/>
      <c r="F388" s="89">
        <v>96</v>
      </c>
      <c r="G388" s="39" t="s">
        <v>55</v>
      </c>
      <c r="H388" s="28">
        <v>15</v>
      </c>
      <c r="I388" s="28">
        <v>12</v>
      </c>
      <c r="J388" s="28">
        <v>16</v>
      </c>
      <c r="K388" s="89">
        <v>2160</v>
      </c>
      <c r="L388" s="89"/>
      <c r="M388" s="89"/>
      <c r="N388" s="30">
        <f>IF(J388=0,0,K388/J388)</f>
        <v>135</v>
      </c>
      <c r="O388" s="28">
        <v>291</v>
      </c>
      <c r="P388" s="28">
        <f t="shared" ref="P388:P412" si="97">P387</f>
        <v>27</v>
      </c>
      <c r="Q388" s="28">
        <f t="shared" ref="Q388:Q412" si="98">Q387</f>
        <v>1</v>
      </c>
      <c r="R388" s="28">
        <f t="shared" ref="R388:R412" si="99">R387</f>
        <v>56065</v>
      </c>
    </row>
    <row r="389" spans="1:20" s="29" customFormat="1">
      <c r="A389" s="27">
        <f t="shared" si="95"/>
        <v>42800</v>
      </c>
      <c r="B389" s="28">
        <f t="shared" si="96"/>
        <v>4</v>
      </c>
      <c r="C389" s="81" t="s">
        <v>29</v>
      </c>
      <c r="D389" s="81"/>
      <c r="E389" s="81"/>
      <c r="F389" s="37">
        <v>94</v>
      </c>
      <c r="G389" s="38" t="s">
        <v>55</v>
      </c>
      <c r="H389" s="28">
        <v>15</v>
      </c>
      <c r="I389" s="28">
        <v>14</v>
      </c>
      <c r="J389" s="28">
        <v>16</v>
      </c>
      <c r="K389" s="89">
        <v>2124</v>
      </c>
      <c r="L389" s="89"/>
      <c r="M389" s="89"/>
      <c r="N389" s="30">
        <f>IF(J389=0,0,K389/J389)</f>
        <v>132.75</v>
      </c>
      <c r="O389" s="28">
        <v>49</v>
      </c>
      <c r="P389" s="28">
        <f t="shared" si="97"/>
        <v>27</v>
      </c>
      <c r="Q389" s="28">
        <f t="shared" si="98"/>
        <v>1</v>
      </c>
      <c r="R389" s="28">
        <f t="shared" si="99"/>
        <v>56065</v>
      </c>
      <c r="S389" s="32"/>
      <c r="T389" s="32"/>
    </row>
    <row r="390" spans="1:20" s="29" customFormat="1">
      <c r="A390" s="27">
        <f t="shared" si="95"/>
        <v>42800</v>
      </c>
      <c r="B390" s="28">
        <f t="shared" si="96"/>
        <v>5</v>
      </c>
      <c r="C390" s="88" t="s">
        <v>373</v>
      </c>
      <c r="D390" s="88"/>
      <c r="E390" s="88"/>
      <c r="F390" s="89">
        <v>94</v>
      </c>
      <c r="G390" s="38" t="s">
        <v>55</v>
      </c>
      <c r="H390" s="28">
        <v>15</v>
      </c>
      <c r="I390" s="28">
        <v>9</v>
      </c>
      <c r="J390" s="28">
        <v>16</v>
      </c>
      <c r="K390" s="89">
        <v>2160</v>
      </c>
      <c r="L390" s="89"/>
      <c r="M390" s="89"/>
      <c r="N390" s="30">
        <f t="shared" si="93"/>
        <v>135</v>
      </c>
      <c r="O390" s="28">
        <v>304</v>
      </c>
      <c r="P390" s="28">
        <f t="shared" si="97"/>
        <v>27</v>
      </c>
      <c r="Q390" s="28">
        <f t="shared" si="98"/>
        <v>1</v>
      </c>
      <c r="R390" s="28">
        <f t="shared" si="99"/>
        <v>56065</v>
      </c>
    </row>
    <row r="391" spans="1:20" s="29" customFormat="1">
      <c r="A391" s="27">
        <f t="shared" si="95"/>
        <v>42800</v>
      </c>
      <c r="B391" s="28">
        <f t="shared" si="96"/>
        <v>6</v>
      </c>
      <c r="C391" s="29" t="s">
        <v>43</v>
      </c>
      <c r="F391" s="28">
        <v>92</v>
      </c>
      <c r="G391" s="29" t="s">
        <v>55</v>
      </c>
      <c r="H391" s="28">
        <v>15</v>
      </c>
      <c r="I391" s="28">
        <v>15</v>
      </c>
      <c r="J391" s="28">
        <v>16</v>
      </c>
      <c r="K391" s="89">
        <v>2116</v>
      </c>
      <c r="L391" s="89"/>
      <c r="M391" s="89"/>
      <c r="N391" s="30">
        <f t="shared" si="93"/>
        <v>132.25</v>
      </c>
      <c r="O391" s="28">
        <v>0</v>
      </c>
      <c r="P391" s="28">
        <f t="shared" si="97"/>
        <v>27</v>
      </c>
      <c r="Q391" s="28">
        <f t="shared" si="98"/>
        <v>1</v>
      </c>
      <c r="R391" s="28">
        <f t="shared" si="99"/>
        <v>56065</v>
      </c>
    </row>
    <row r="392" spans="1:20" s="29" customFormat="1">
      <c r="A392" s="27">
        <f t="shared" si="95"/>
        <v>42800</v>
      </c>
      <c r="B392" s="28">
        <f t="shared" si="96"/>
        <v>7</v>
      </c>
      <c r="C392" s="29" t="s">
        <v>9</v>
      </c>
      <c r="F392" s="28">
        <v>87</v>
      </c>
      <c r="G392" s="29" t="s">
        <v>10</v>
      </c>
      <c r="H392" s="28">
        <v>15</v>
      </c>
      <c r="I392" s="28">
        <v>15</v>
      </c>
      <c r="J392" s="28">
        <v>16</v>
      </c>
      <c r="K392" s="89">
        <v>2123</v>
      </c>
      <c r="L392" s="89"/>
      <c r="M392" s="89"/>
      <c r="N392" s="30">
        <f t="shared" si="93"/>
        <v>132.6875</v>
      </c>
      <c r="O392" s="28">
        <v>468</v>
      </c>
      <c r="P392" s="28">
        <f t="shared" si="97"/>
        <v>27</v>
      </c>
      <c r="Q392" s="28">
        <f t="shared" si="98"/>
        <v>1</v>
      </c>
      <c r="R392" s="28">
        <f t="shared" si="99"/>
        <v>56065</v>
      </c>
    </row>
    <row r="393" spans="1:20" s="29" customFormat="1">
      <c r="A393" s="27">
        <f t="shared" si="95"/>
        <v>42800</v>
      </c>
      <c r="B393" s="28">
        <f t="shared" si="96"/>
        <v>8</v>
      </c>
      <c r="C393" s="29" t="s">
        <v>387</v>
      </c>
      <c r="F393" s="28">
        <v>86</v>
      </c>
      <c r="G393" s="29" t="s">
        <v>58</v>
      </c>
      <c r="H393" s="28">
        <v>15</v>
      </c>
      <c r="I393" s="28">
        <v>5</v>
      </c>
      <c r="J393" s="28">
        <v>15</v>
      </c>
      <c r="K393" s="89">
        <v>1963</v>
      </c>
      <c r="L393" s="89"/>
      <c r="M393" s="89"/>
      <c r="N393" s="30">
        <f t="shared" si="93"/>
        <v>130.86666666666667</v>
      </c>
      <c r="O393" s="28">
        <v>75</v>
      </c>
      <c r="P393" s="28">
        <f t="shared" si="97"/>
        <v>27</v>
      </c>
      <c r="Q393" s="28">
        <f t="shared" si="98"/>
        <v>1</v>
      </c>
      <c r="R393" s="28">
        <f t="shared" si="99"/>
        <v>56065</v>
      </c>
    </row>
    <row r="394" spans="1:20" s="29" customFormat="1">
      <c r="A394" s="27">
        <f t="shared" si="95"/>
        <v>42800</v>
      </c>
      <c r="B394" s="28">
        <f t="shared" si="96"/>
        <v>9</v>
      </c>
      <c r="C394" s="29" t="s">
        <v>30</v>
      </c>
      <c r="F394" s="28">
        <v>82</v>
      </c>
      <c r="G394" s="29" t="s">
        <v>55</v>
      </c>
      <c r="H394" s="28">
        <v>15</v>
      </c>
      <c r="I394" s="28">
        <v>13</v>
      </c>
      <c r="J394" s="28">
        <v>16</v>
      </c>
      <c r="K394" s="89">
        <v>2160</v>
      </c>
      <c r="L394" s="89"/>
      <c r="M394" s="89"/>
      <c r="N394" s="30">
        <f t="shared" si="93"/>
        <v>135</v>
      </c>
      <c r="O394" s="28">
        <v>1604</v>
      </c>
      <c r="P394" s="28">
        <f t="shared" si="97"/>
        <v>27</v>
      </c>
      <c r="Q394" s="28">
        <f t="shared" si="98"/>
        <v>1</v>
      </c>
      <c r="R394" s="28">
        <f t="shared" si="99"/>
        <v>56065</v>
      </c>
    </row>
    <row r="395" spans="1:20" s="29" customFormat="1">
      <c r="A395" s="27">
        <f t="shared" si="95"/>
        <v>42800</v>
      </c>
      <c r="B395" s="28">
        <f t="shared" si="96"/>
        <v>10</v>
      </c>
      <c r="C395" s="29" t="s">
        <v>389</v>
      </c>
      <c r="F395" s="28">
        <v>82</v>
      </c>
      <c r="G395" s="29" t="s">
        <v>55</v>
      </c>
      <c r="H395" s="28">
        <v>15</v>
      </c>
      <c r="I395" s="28">
        <v>5</v>
      </c>
      <c r="J395" s="28">
        <v>15</v>
      </c>
      <c r="K395" s="89">
        <v>2011</v>
      </c>
      <c r="L395" s="89"/>
      <c r="M395" s="89"/>
      <c r="N395" s="30">
        <f>IF(J395=0,0,K395/J395)</f>
        <v>134.06666666666666</v>
      </c>
      <c r="O395" s="28">
        <v>348</v>
      </c>
      <c r="P395" s="28">
        <f t="shared" si="97"/>
        <v>27</v>
      </c>
      <c r="Q395" s="28">
        <f t="shared" si="98"/>
        <v>1</v>
      </c>
      <c r="R395" s="28">
        <f t="shared" si="99"/>
        <v>56065</v>
      </c>
    </row>
    <row r="396" spans="1:20" s="29" customFormat="1">
      <c r="A396" s="27">
        <f t="shared" si="95"/>
        <v>42800</v>
      </c>
      <c r="B396" s="28">
        <f t="shared" si="96"/>
        <v>11</v>
      </c>
      <c r="C396" s="29" t="s">
        <v>41</v>
      </c>
      <c r="F396" s="28">
        <v>81</v>
      </c>
      <c r="G396" s="29" t="s">
        <v>56</v>
      </c>
      <c r="H396" s="28">
        <v>15</v>
      </c>
      <c r="I396" s="28">
        <v>15</v>
      </c>
      <c r="J396" s="28">
        <v>16</v>
      </c>
      <c r="K396" s="89">
        <v>2116</v>
      </c>
      <c r="L396" s="89"/>
      <c r="M396" s="89"/>
      <c r="N396" s="30">
        <f t="shared" si="93"/>
        <v>132.25</v>
      </c>
      <c r="O396" s="28">
        <v>273</v>
      </c>
      <c r="P396" s="28">
        <f t="shared" si="97"/>
        <v>27</v>
      </c>
      <c r="Q396" s="28">
        <f t="shared" si="98"/>
        <v>1</v>
      </c>
      <c r="R396" s="28">
        <f t="shared" si="99"/>
        <v>56065</v>
      </c>
    </row>
    <row r="397" spans="1:20" s="29" customFormat="1">
      <c r="A397" s="27">
        <f t="shared" si="95"/>
        <v>42800</v>
      </c>
      <c r="B397" s="28">
        <f t="shared" si="96"/>
        <v>12</v>
      </c>
      <c r="C397" s="29" t="s">
        <v>379</v>
      </c>
      <c r="F397" s="28">
        <v>78</v>
      </c>
      <c r="G397" s="29" t="s">
        <v>56</v>
      </c>
      <c r="H397" s="28">
        <v>15</v>
      </c>
      <c r="I397" s="28">
        <v>15</v>
      </c>
      <c r="J397" s="28">
        <v>16</v>
      </c>
      <c r="K397" s="89">
        <v>2141</v>
      </c>
      <c r="L397" s="89"/>
      <c r="M397" s="89"/>
      <c r="N397" s="30">
        <f t="shared" si="93"/>
        <v>133.8125</v>
      </c>
      <c r="O397" s="28">
        <v>192</v>
      </c>
      <c r="P397" s="28">
        <f t="shared" si="97"/>
        <v>27</v>
      </c>
      <c r="Q397" s="28">
        <f t="shared" si="98"/>
        <v>1</v>
      </c>
      <c r="R397" s="28">
        <f t="shared" si="99"/>
        <v>56065</v>
      </c>
    </row>
    <row r="398" spans="1:20" s="29" customFormat="1">
      <c r="A398" s="27">
        <f t="shared" si="95"/>
        <v>42800</v>
      </c>
      <c r="B398" s="28">
        <f t="shared" si="96"/>
        <v>13</v>
      </c>
      <c r="C398" s="88" t="s">
        <v>398</v>
      </c>
      <c r="D398" s="88"/>
      <c r="E398" s="88"/>
      <c r="F398" s="89">
        <v>79</v>
      </c>
      <c r="G398" s="29" t="s">
        <v>56</v>
      </c>
      <c r="H398" s="28">
        <v>15</v>
      </c>
      <c r="I398" s="28">
        <v>4</v>
      </c>
      <c r="J398" s="28">
        <v>15</v>
      </c>
      <c r="K398" s="89">
        <v>1992</v>
      </c>
      <c r="L398" s="89"/>
      <c r="M398" s="89"/>
      <c r="N398" s="30">
        <f t="shared" si="93"/>
        <v>132.80000000000001</v>
      </c>
      <c r="O398" s="28">
        <v>43</v>
      </c>
      <c r="P398" s="28">
        <f t="shared" si="97"/>
        <v>27</v>
      </c>
      <c r="Q398" s="28">
        <f t="shared" si="98"/>
        <v>1</v>
      </c>
      <c r="R398" s="28">
        <f t="shared" si="99"/>
        <v>56065</v>
      </c>
    </row>
    <row r="399" spans="1:20" s="29" customFormat="1">
      <c r="A399" s="27">
        <f t="shared" si="95"/>
        <v>42800</v>
      </c>
      <c r="B399" s="28">
        <f t="shared" si="96"/>
        <v>14</v>
      </c>
      <c r="C399" s="88" t="s">
        <v>34</v>
      </c>
      <c r="D399" s="88"/>
      <c r="E399" s="88"/>
      <c r="F399" s="89">
        <v>77</v>
      </c>
      <c r="G399" s="39" t="s">
        <v>55</v>
      </c>
      <c r="H399" s="28">
        <v>15</v>
      </c>
      <c r="I399" s="28">
        <v>12</v>
      </c>
      <c r="J399" s="28">
        <v>16</v>
      </c>
      <c r="K399" s="28">
        <v>2149</v>
      </c>
      <c r="L399" s="28"/>
      <c r="M399" s="28"/>
      <c r="N399" s="30">
        <f t="shared" si="93"/>
        <v>134.3125</v>
      </c>
      <c r="O399" s="28">
        <v>572</v>
      </c>
      <c r="P399" s="28">
        <f t="shared" si="97"/>
        <v>27</v>
      </c>
      <c r="Q399" s="28">
        <f t="shared" si="98"/>
        <v>1</v>
      </c>
      <c r="R399" s="28">
        <f t="shared" si="99"/>
        <v>56065</v>
      </c>
    </row>
    <row r="400" spans="1:20" s="29" customFormat="1" ht="15.75">
      <c r="A400" s="27">
        <f t="shared" si="95"/>
        <v>42800</v>
      </c>
      <c r="B400" s="28">
        <f t="shared" si="96"/>
        <v>15</v>
      </c>
      <c r="C400" s="121" t="s">
        <v>430</v>
      </c>
      <c r="D400" s="121"/>
      <c r="E400" s="121"/>
      <c r="F400" s="124">
        <v>76</v>
      </c>
      <c r="G400" s="121" t="s">
        <v>431</v>
      </c>
      <c r="H400" s="28">
        <v>15</v>
      </c>
      <c r="I400" s="28">
        <v>1</v>
      </c>
      <c r="J400" s="28">
        <v>16</v>
      </c>
      <c r="K400" s="89">
        <v>2088</v>
      </c>
      <c r="L400" s="89"/>
      <c r="M400" s="89"/>
      <c r="N400" s="30">
        <f t="shared" ref="N400" si="100">IF(J400=0,0,K400/J400)</f>
        <v>130.5</v>
      </c>
      <c r="O400" s="28">
        <v>208</v>
      </c>
      <c r="P400" s="28">
        <f t="shared" si="97"/>
        <v>27</v>
      </c>
      <c r="Q400" s="28">
        <f t="shared" si="98"/>
        <v>1</v>
      </c>
      <c r="R400" s="28">
        <f t="shared" si="99"/>
        <v>56065</v>
      </c>
    </row>
    <row r="401" spans="1:19" s="29" customFormat="1">
      <c r="A401" s="27">
        <f t="shared" si="95"/>
        <v>42800</v>
      </c>
      <c r="B401" s="28">
        <f t="shared" si="96"/>
        <v>16</v>
      </c>
      <c r="C401" s="88" t="s">
        <v>367</v>
      </c>
      <c r="D401" s="88"/>
      <c r="E401" s="88"/>
      <c r="F401" s="89">
        <v>76</v>
      </c>
      <c r="G401" s="39" t="s">
        <v>366</v>
      </c>
      <c r="H401" s="28">
        <v>15</v>
      </c>
      <c r="I401" s="28">
        <v>8</v>
      </c>
      <c r="J401" s="28">
        <v>14</v>
      </c>
      <c r="K401" s="28">
        <v>1867</v>
      </c>
      <c r="L401" s="28"/>
      <c r="M401" s="28"/>
      <c r="N401" s="30">
        <f t="shared" si="93"/>
        <v>133.35714285714286</v>
      </c>
      <c r="O401" s="28">
        <v>220</v>
      </c>
      <c r="P401" s="28">
        <f t="shared" si="97"/>
        <v>27</v>
      </c>
      <c r="Q401" s="28">
        <f t="shared" si="98"/>
        <v>1</v>
      </c>
      <c r="R401" s="28">
        <f t="shared" si="99"/>
        <v>56065</v>
      </c>
    </row>
    <row r="402" spans="1:19" s="29" customFormat="1">
      <c r="A402" s="27">
        <f t="shared" si="95"/>
        <v>42800</v>
      </c>
      <c r="B402" s="28">
        <f t="shared" si="96"/>
        <v>17</v>
      </c>
      <c r="C402" s="88" t="s">
        <v>37</v>
      </c>
      <c r="D402" s="88"/>
      <c r="E402" s="88"/>
      <c r="F402" s="89">
        <v>73</v>
      </c>
      <c r="G402" s="39" t="s">
        <v>55</v>
      </c>
      <c r="H402" s="28">
        <v>15</v>
      </c>
      <c r="I402" s="28">
        <v>15</v>
      </c>
      <c r="J402" s="28">
        <v>16</v>
      </c>
      <c r="K402" s="89">
        <v>2160</v>
      </c>
      <c r="L402" s="89"/>
      <c r="M402" s="89"/>
      <c r="N402" s="30">
        <f t="shared" si="93"/>
        <v>135</v>
      </c>
      <c r="O402" s="28">
        <v>61</v>
      </c>
      <c r="P402" s="28">
        <f t="shared" si="97"/>
        <v>27</v>
      </c>
      <c r="Q402" s="28">
        <f t="shared" si="98"/>
        <v>1</v>
      </c>
      <c r="R402" s="28">
        <f t="shared" si="99"/>
        <v>56065</v>
      </c>
    </row>
    <row r="403" spans="1:19" s="29" customFormat="1">
      <c r="A403" s="27">
        <f t="shared" si="95"/>
        <v>42800</v>
      </c>
      <c r="B403" s="28">
        <f t="shared" si="96"/>
        <v>18</v>
      </c>
      <c r="C403" s="88" t="s">
        <v>432</v>
      </c>
      <c r="D403" s="88"/>
      <c r="E403" s="88"/>
      <c r="F403" s="89">
        <v>73</v>
      </c>
      <c r="G403" s="39" t="s">
        <v>55</v>
      </c>
      <c r="H403" s="28">
        <v>15</v>
      </c>
      <c r="I403" s="28">
        <v>6</v>
      </c>
      <c r="J403" s="28">
        <v>16</v>
      </c>
      <c r="K403" s="89">
        <v>2150</v>
      </c>
      <c r="L403" s="89"/>
      <c r="M403" s="89"/>
      <c r="N403" s="30">
        <f t="shared" si="93"/>
        <v>134.375</v>
      </c>
      <c r="O403" s="28">
        <v>647</v>
      </c>
      <c r="P403" s="28">
        <f t="shared" si="97"/>
        <v>27</v>
      </c>
      <c r="Q403" s="28">
        <f t="shared" si="98"/>
        <v>1</v>
      </c>
      <c r="R403" s="28">
        <f t="shared" si="99"/>
        <v>56065</v>
      </c>
    </row>
    <row r="404" spans="1:19" s="29" customFormat="1">
      <c r="A404" s="27">
        <f t="shared" si="95"/>
        <v>42800</v>
      </c>
      <c r="B404" s="28">
        <f t="shared" si="96"/>
        <v>19</v>
      </c>
      <c r="C404" s="88" t="s">
        <v>409</v>
      </c>
      <c r="D404" s="88"/>
      <c r="E404" s="88"/>
      <c r="F404" s="89">
        <v>71</v>
      </c>
      <c r="G404" s="39" t="s">
        <v>58</v>
      </c>
      <c r="H404" s="28">
        <v>15</v>
      </c>
      <c r="I404" s="28">
        <v>4</v>
      </c>
      <c r="J404" s="28">
        <v>15</v>
      </c>
      <c r="K404" s="89">
        <v>1998</v>
      </c>
      <c r="L404" s="89"/>
      <c r="M404" s="89"/>
      <c r="N404" s="30">
        <f>IF(J404=0,0,K404/J404)</f>
        <v>133.19999999999999</v>
      </c>
      <c r="O404" s="28">
        <v>141</v>
      </c>
      <c r="P404" s="28">
        <f t="shared" si="97"/>
        <v>27</v>
      </c>
      <c r="Q404" s="28">
        <f t="shared" si="98"/>
        <v>1</v>
      </c>
      <c r="R404" s="28">
        <f t="shared" si="99"/>
        <v>56065</v>
      </c>
    </row>
    <row r="405" spans="1:19" s="29" customFormat="1">
      <c r="A405" s="27">
        <f t="shared" si="95"/>
        <v>42800</v>
      </c>
      <c r="B405" s="28">
        <f t="shared" si="96"/>
        <v>20</v>
      </c>
      <c r="C405" s="88" t="s">
        <v>410</v>
      </c>
      <c r="D405" s="88"/>
      <c r="E405" s="88"/>
      <c r="F405" s="89">
        <v>70</v>
      </c>
      <c r="G405" s="39" t="s">
        <v>58</v>
      </c>
      <c r="H405" s="28">
        <v>15</v>
      </c>
      <c r="I405" s="28">
        <v>3</v>
      </c>
      <c r="J405" s="28">
        <v>15</v>
      </c>
      <c r="K405" s="89">
        <v>1998</v>
      </c>
      <c r="L405" s="89"/>
      <c r="M405" s="89"/>
      <c r="N405" s="30">
        <f t="shared" si="93"/>
        <v>133.19999999999999</v>
      </c>
      <c r="O405" s="28">
        <v>71</v>
      </c>
      <c r="P405" s="28">
        <f t="shared" si="97"/>
        <v>27</v>
      </c>
      <c r="Q405" s="28">
        <f t="shared" si="98"/>
        <v>1</v>
      </c>
      <c r="R405" s="28">
        <f t="shared" si="99"/>
        <v>56065</v>
      </c>
    </row>
    <row r="406" spans="1:19" s="29" customFormat="1">
      <c r="A406" s="27">
        <f t="shared" si="95"/>
        <v>42800</v>
      </c>
      <c r="B406" s="28">
        <f t="shared" si="96"/>
        <v>21</v>
      </c>
      <c r="C406" s="29" t="s">
        <v>50</v>
      </c>
      <c r="F406" s="28">
        <v>68</v>
      </c>
      <c r="G406" s="29" t="s">
        <v>58</v>
      </c>
      <c r="H406" s="28">
        <v>15</v>
      </c>
      <c r="I406" s="28">
        <v>15</v>
      </c>
      <c r="J406" s="28">
        <v>15</v>
      </c>
      <c r="K406" s="89">
        <v>1982</v>
      </c>
      <c r="L406" s="89"/>
      <c r="M406" s="89"/>
      <c r="N406" s="30">
        <f t="shared" si="93"/>
        <v>132.13333333333333</v>
      </c>
      <c r="O406" s="28">
        <v>26</v>
      </c>
      <c r="P406" s="28">
        <f t="shared" si="97"/>
        <v>27</v>
      </c>
      <c r="Q406" s="28">
        <f t="shared" si="98"/>
        <v>1</v>
      </c>
      <c r="R406" s="28">
        <f t="shared" si="99"/>
        <v>56065</v>
      </c>
    </row>
    <row r="407" spans="1:19" s="29" customFormat="1">
      <c r="A407" s="27">
        <f t="shared" si="95"/>
        <v>42800</v>
      </c>
      <c r="B407" s="28">
        <f t="shared" si="96"/>
        <v>22</v>
      </c>
      <c r="C407" s="36" t="s">
        <v>338</v>
      </c>
      <c r="D407" s="36"/>
      <c r="E407" s="36"/>
      <c r="F407" s="37">
        <v>67</v>
      </c>
      <c r="G407" s="38" t="s">
        <v>56</v>
      </c>
      <c r="H407" s="28">
        <v>15</v>
      </c>
      <c r="I407" s="28">
        <v>11</v>
      </c>
      <c r="J407" s="28">
        <v>16</v>
      </c>
      <c r="K407" s="89">
        <v>2132</v>
      </c>
      <c r="L407" s="89"/>
      <c r="M407" s="89"/>
      <c r="N407" s="30">
        <f t="shared" si="93"/>
        <v>133.25</v>
      </c>
      <c r="O407" s="28">
        <v>183</v>
      </c>
      <c r="P407" s="28">
        <f t="shared" si="97"/>
        <v>27</v>
      </c>
      <c r="Q407" s="28">
        <f t="shared" si="98"/>
        <v>1</v>
      </c>
      <c r="R407" s="28">
        <f t="shared" si="99"/>
        <v>56065</v>
      </c>
    </row>
    <row r="408" spans="1:19" s="29" customFormat="1">
      <c r="A408" s="27">
        <f t="shared" si="95"/>
        <v>42800</v>
      </c>
      <c r="B408" s="28">
        <f t="shared" si="96"/>
        <v>23</v>
      </c>
      <c r="C408" s="29" t="s">
        <v>45</v>
      </c>
      <c r="F408" s="28">
        <v>65</v>
      </c>
      <c r="G408" s="38" t="s">
        <v>56</v>
      </c>
      <c r="H408" s="28">
        <v>15</v>
      </c>
      <c r="I408" s="28">
        <v>15</v>
      </c>
      <c r="J408" s="28">
        <v>16</v>
      </c>
      <c r="K408" s="89">
        <v>2123</v>
      </c>
      <c r="L408" s="89"/>
      <c r="M408" s="89"/>
      <c r="N408" s="30">
        <f t="shared" si="93"/>
        <v>132.6875</v>
      </c>
      <c r="O408" s="28">
        <v>204</v>
      </c>
      <c r="P408" s="28">
        <f t="shared" si="97"/>
        <v>27</v>
      </c>
      <c r="Q408" s="28">
        <f t="shared" si="98"/>
        <v>1</v>
      </c>
      <c r="R408" s="28">
        <f t="shared" si="99"/>
        <v>56065</v>
      </c>
    </row>
    <row r="409" spans="1:19" s="29" customFormat="1">
      <c r="A409" s="27">
        <f t="shared" si="95"/>
        <v>42800</v>
      </c>
      <c r="B409" s="28">
        <f t="shared" si="96"/>
        <v>24</v>
      </c>
      <c r="C409" s="29" t="s">
        <v>429</v>
      </c>
      <c r="F409" s="28">
        <v>65</v>
      </c>
      <c r="G409" s="29" t="s">
        <v>58</v>
      </c>
      <c r="H409" s="28">
        <v>15</v>
      </c>
      <c r="I409" s="28">
        <v>3</v>
      </c>
      <c r="J409" s="28">
        <v>15</v>
      </c>
      <c r="K409" s="89">
        <v>1963</v>
      </c>
      <c r="L409" s="89"/>
      <c r="M409" s="89"/>
      <c r="N409" s="30">
        <f t="shared" si="93"/>
        <v>130.86666666666667</v>
      </c>
      <c r="O409" s="28">
        <v>38</v>
      </c>
      <c r="P409" s="28">
        <f t="shared" si="97"/>
        <v>27</v>
      </c>
      <c r="Q409" s="28">
        <f t="shared" si="98"/>
        <v>1</v>
      </c>
      <c r="R409" s="28">
        <f t="shared" si="99"/>
        <v>56065</v>
      </c>
    </row>
    <row r="410" spans="1:19" s="29" customFormat="1">
      <c r="A410" s="27">
        <f t="shared" si="95"/>
        <v>42800</v>
      </c>
      <c r="B410" s="28">
        <f t="shared" si="96"/>
        <v>25</v>
      </c>
      <c r="C410" s="29" t="s">
        <v>36</v>
      </c>
      <c r="F410" s="28">
        <v>62</v>
      </c>
      <c r="G410" s="29" t="s">
        <v>56</v>
      </c>
      <c r="H410" s="28">
        <v>15</v>
      </c>
      <c r="I410" s="28">
        <v>15</v>
      </c>
      <c r="J410" s="28">
        <v>16</v>
      </c>
      <c r="K410" s="89">
        <v>2134</v>
      </c>
      <c r="L410" s="89"/>
      <c r="M410" s="89"/>
      <c r="N410" s="30">
        <f t="shared" si="93"/>
        <v>133.375</v>
      </c>
      <c r="O410" s="28">
        <v>92</v>
      </c>
      <c r="P410" s="28">
        <f t="shared" si="97"/>
        <v>27</v>
      </c>
      <c r="Q410" s="28">
        <f t="shared" si="98"/>
        <v>1</v>
      </c>
      <c r="R410" s="28">
        <f t="shared" si="99"/>
        <v>56065</v>
      </c>
    </row>
    <row r="411" spans="1:19" s="29" customFormat="1" ht="15.75">
      <c r="A411" s="27">
        <f t="shared" si="95"/>
        <v>42800</v>
      </c>
      <c r="B411" s="28">
        <f t="shared" si="96"/>
        <v>26</v>
      </c>
      <c r="C411" s="122" t="s">
        <v>44</v>
      </c>
      <c r="D411" s="122"/>
      <c r="E411" s="122"/>
      <c r="F411" s="123">
        <v>60</v>
      </c>
      <c r="G411" s="122" t="s">
        <v>58</v>
      </c>
      <c r="H411" s="28">
        <v>15</v>
      </c>
      <c r="I411" s="28">
        <v>4</v>
      </c>
      <c r="J411" s="28">
        <v>14</v>
      </c>
      <c r="K411" s="89">
        <v>1827</v>
      </c>
      <c r="L411" s="89"/>
      <c r="M411" s="89"/>
      <c r="N411" s="30">
        <f t="shared" si="93"/>
        <v>130.5</v>
      </c>
      <c r="O411" s="28">
        <v>79</v>
      </c>
      <c r="P411" s="28">
        <f t="shared" si="97"/>
        <v>27</v>
      </c>
      <c r="Q411" s="28">
        <f t="shared" si="98"/>
        <v>1</v>
      </c>
      <c r="R411" s="28">
        <f t="shared" si="99"/>
        <v>56065</v>
      </c>
    </row>
    <row r="412" spans="1:19" s="29" customFormat="1" ht="15.4" thickBot="1">
      <c r="A412" s="127">
        <f t="shared" si="95"/>
        <v>42800</v>
      </c>
      <c r="B412" s="128">
        <f t="shared" si="96"/>
        <v>27</v>
      </c>
      <c r="C412" s="133" t="s">
        <v>433</v>
      </c>
      <c r="D412" s="133"/>
      <c r="E412" s="133"/>
      <c r="F412" s="128">
        <v>60</v>
      </c>
      <c r="G412" s="133" t="s">
        <v>56</v>
      </c>
      <c r="H412" s="128">
        <v>15</v>
      </c>
      <c r="I412" s="128">
        <v>9</v>
      </c>
      <c r="J412" s="128">
        <v>16</v>
      </c>
      <c r="K412" s="163">
        <v>2151</v>
      </c>
      <c r="L412" s="163"/>
      <c r="M412" s="163"/>
      <c r="N412" s="132">
        <f t="shared" si="93"/>
        <v>134.4375</v>
      </c>
      <c r="O412" s="128">
        <v>226</v>
      </c>
      <c r="P412" s="128">
        <f t="shared" si="97"/>
        <v>27</v>
      </c>
      <c r="Q412" s="128">
        <f t="shared" si="98"/>
        <v>1</v>
      </c>
      <c r="R412" s="128">
        <f t="shared" si="99"/>
        <v>56065</v>
      </c>
      <c r="S412" s="133"/>
    </row>
    <row r="413" spans="1:19" s="93" customFormat="1" ht="16.149999999999999" thickTop="1">
      <c r="A413" s="91">
        <f>A386+7</f>
        <v>42807</v>
      </c>
      <c r="B413" s="92">
        <v>1</v>
      </c>
      <c r="C413" s="93" t="s">
        <v>32</v>
      </c>
      <c r="F413" s="92">
        <v>114</v>
      </c>
      <c r="G413" s="93" t="s">
        <v>55</v>
      </c>
      <c r="H413" s="92">
        <f>H386+1</f>
        <v>16</v>
      </c>
      <c r="I413" s="92">
        <v>15</v>
      </c>
      <c r="J413" s="175">
        <v>16</v>
      </c>
      <c r="K413" s="175">
        <v>2160</v>
      </c>
      <c r="L413" s="178">
        <v>84</v>
      </c>
      <c r="M413" s="178"/>
      <c r="N413" s="177">
        <f>IF(J413=0,0,(K413-L413)/J413)</f>
        <v>129.75</v>
      </c>
      <c r="O413" s="175">
        <v>422</v>
      </c>
      <c r="P413" s="92">
        <f>COUNTA(C413:C438)</f>
        <v>26</v>
      </c>
      <c r="Q413" s="92">
        <v>3</v>
      </c>
      <c r="R413" s="92">
        <f>SUM(K413:K438)</f>
        <v>49633</v>
      </c>
    </row>
    <row r="414" spans="1:19" s="93" customFormat="1" ht="15.75">
      <c r="A414" s="91">
        <f>A413</f>
        <v>42807</v>
      </c>
      <c r="B414" s="92">
        <f>B413+1</f>
        <v>2</v>
      </c>
      <c r="C414" s="99" t="s">
        <v>408</v>
      </c>
      <c r="D414" s="99"/>
      <c r="E414" s="99"/>
      <c r="F414" s="100">
        <v>97</v>
      </c>
      <c r="G414" s="101" t="s">
        <v>55</v>
      </c>
      <c r="H414" s="92">
        <f>H413</f>
        <v>16</v>
      </c>
      <c r="I414" s="92">
        <v>5</v>
      </c>
      <c r="J414" s="175">
        <v>16</v>
      </c>
      <c r="K414" s="175">
        <v>2112</v>
      </c>
      <c r="L414" s="178">
        <v>34</v>
      </c>
      <c r="M414" s="178"/>
      <c r="N414" s="177">
        <f t="shared" ref="N414:N438" si="101">IF(J414=0,0,(K414-L414)/J414)</f>
        <v>129.875</v>
      </c>
      <c r="O414" s="175">
        <v>282</v>
      </c>
      <c r="P414" s="92">
        <f>P413</f>
        <v>26</v>
      </c>
      <c r="Q414" s="92">
        <f t="shared" ref="Q414:R415" si="102">Q413</f>
        <v>3</v>
      </c>
      <c r="R414" s="92">
        <f t="shared" si="102"/>
        <v>49633</v>
      </c>
    </row>
    <row r="415" spans="1:19" s="93" customFormat="1" ht="15.75">
      <c r="A415" s="91">
        <f t="shared" ref="A415:A438" si="103">A414</f>
        <v>42807</v>
      </c>
      <c r="B415" s="92">
        <f t="shared" ref="B415:B438" si="104">B414+1</f>
        <v>3</v>
      </c>
      <c r="C415" s="99" t="s">
        <v>28</v>
      </c>
      <c r="D415" s="99"/>
      <c r="E415" s="99"/>
      <c r="F415" s="100">
        <v>96</v>
      </c>
      <c r="G415" s="101" t="s">
        <v>55</v>
      </c>
      <c r="H415" s="92">
        <f t="shared" ref="H415:H438" si="105">H414</f>
        <v>16</v>
      </c>
      <c r="I415" s="92">
        <v>13</v>
      </c>
      <c r="J415" s="175">
        <v>16</v>
      </c>
      <c r="K415" s="175">
        <v>2160</v>
      </c>
      <c r="L415" s="178">
        <v>13</v>
      </c>
      <c r="M415" s="178"/>
      <c r="N415" s="177">
        <f t="shared" si="101"/>
        <v>134.1875</v>
      </c>
      <c r="O415" s="175">
        <v>239</v>
      </c>
      <c r="P415" s="92">
        <f t="shared" ref="P415" si="106">P414</f>
        <v>26</v>
      </c>
      <c r="Q415" s="92">
        <f t="shared" si="102"/>
        <v>3</v>
      </c>
      <c r="R415" s="92">
        <f t="shared" si="102"/>
        <v>49633</v>
      </c>
    </row>
    <row r="416" spans="1:19" s="93" customFormat="1" ht="15.75">
      <c r="A416" s="91">
        <f t="shared" si="103"/>
        <v>42807</v>
      </c>
      <c r="B416" s="92">
        <f t="shared" si="104"/>
        <v>4</v>
      </c>
      <c r="C416" s="99" t="s">
        <v>373</v>
      </c>
      <c r="D416" s="99"/>
      <c r="E416" s="99"/>
      <c r="F416" s="100">
        <v>95</v>
      </c>
      <c r="G416" s="97" t="s">
        <v>55</v>
      </c>
      <c r="H416" s="92">
        <f t="shared" si="105"/>
        <v>16</v>
      </c>
      <c r="I416" s="92">
        <v>10</v>
      </c>
      <c r="J416" s="175">
        <v>16</v>
      </c>
      <c r="K416" s="175">
        <v>2160</v>
      </c>
      <c r="L416" s="178">
        <v>78</v>
      </c>
      <c r="M416" s="178"/>
      <c r="N416" s="177">
        <f t="shared" si="101"/>
        <v>130.125</v>
      </c>
      <c r="O416" s="175">
        <v>331</v>
      </c>
      <c r="P416" s="92">
        <f t="shared" ref="P416:R416" si="107">P415</f>
        <v>26</v>
      </c>
      <c r="Q416" s="92">
        <f t="shared" si="107"/>
        <v>3</v>
      </c>
      <c r="R416" s="92">
        <f t="shared" si="107"/>
        <v>49633</v>
      </c>
    </row>
    <row r="417" spans="1:20" s="93" customFormat="1" ht="15.75">
      <c r="A417" s="91">
        <f t="shared" si="103"/>
        <v>42807</v>
      </c>
      <c r="B417" s="92">
        <f t="shared" si="104"/>
        <v>5</v>
      </c>
      <c r="C417" s="174" t="s">
        <v>29</v>
      </c>
      <c r="D417" s="174"/>
      <c r="E417" s="174"/>
      <c r="F417" s="96">
        <v>94</v>
      </c>
      <c r="G417" s="97" t="s">
        <v>55</v>
      </c>
      <c r="H417" s="92">
        <f t="shared" si="105"/>
        <v>16</v>
      </c>
      <c r="I417" s="92">
        <v>15</v>
      </c>
      <c r="J417" s="175">
        <v>0</v>
      </c>
      <c r="K417" s="175">
        <v>0</v>
      </c>
      <c r="L417" s="178">
        <v>0</v>
      </c>
      <c r="M417" s="178"/>
      <c r="N417" s="177">
        <f t="shared" si="101"/>
        <v>0</v>
      </c>
      <c r="O417" s="175">
        <v>0</v>
      </c>
      <c r="P417" s="92">
        <f t="shared" ref="P417:R417" si="108">P416</f>
        <v>26</v>
      </c>
      <c r="Q417" s="92">
        <f t="shared" si="108"/>
        <v>3</v>
      </c>
      <c r="R417" s="92">
        <f t="shared" si="108"/>
        <v>49633</v>
      </c>
      <c r="S417" s="98"/>
      <c r="T417" s="98"/>
    </row>
    <row r="418" spans="1:20" s="93" customFormat="1" ht="15.75">
      <c r="A418" s="91">
        <f t="shared" si="103"/>
        <v>42807</v>
      </c>
      <c r="B418" s="92">
        <f t="shared" si="104"/>
        <v>6</v>
      </c>
      <c r="C418" s="93" t="s">
        <v>9</v>
      </c>
      <c r="F418" s="92">
        <v>87</v>
      </c>
      <c r="G418" s="93" t="s">
        <v>10</v>
      </c>
      <c r="H418" s="92">
        <f t="shared" si="105"/>
        <v>16</v>
      </c>
      <c r="I418" s="92">
        <v>16</v>
      </c>
      <c r="J418" s="175">
        <v>16</v>
      </c>
      <c r="K418" s="175">
        <v>2108</v>
      </c>
      <c r="L418" s="178">
        <v>25</v>
      </c>
      <c r="M418" s="178"/>
      <c r="N418" s="177">
        <f t="shared" si="101"/>
        <v>130.1875</v>
      </c>
      <c r="O418" s="175">
        <v>355</v>
      </c>
      <c r="P418" s="92">
        <f t="shared" ref="P418:R418" si="109">P417</f>
        <v>26</v>
      </c>
      <c r="Q418" s="92">
        <f t="shared" si="109"/>
        <v>3</v>
      </c>
      <c r="R418" s="92">
        <f t="shared" si="109"/>
        <v>49633</v>
      </c>
    </row>
    <row r="419" spans="1:20" s="93" customFormat="1" ht="15.75">
      <c r="A419" s="91">
        <f t="shared" si="103"/>
        <v>42807</v>
      </c>
      <c r="B419" s="92">
        <f t="shared" si="104"/>
        <v>7</v>
      </c>
      <c r="C419" s="93" t="s">
        <v>387</v>
      </c>
      <c r="F419" s="92">
        <v>87</v>
      </c>
      <c r="G419" s="93" t="s">
        <v>58</v>
      </c>
      <c r="H419" s="92">
        <f t="shared" si="105"/>
        <v>16</v>
      </c>
      <c r="I419" s="92">
        <v>6</v>
      </c>
      <c r="J419" s="175">
        <v>16</v>
      </c>
      <c r="K419" s="175">
        <v>2095</v>
      </c>
      <c r="L419" s="178">
        <v>0</v>
      </c>
      <c r="M419" s="178"/>
      <c r="N419" s="177">
        <f t="shared" si="101"/>
        <v>130.9375</v>
      </c>
      <c r="O419" s="175">
        <v>21</v>
      </c>
      <c r="P419" s="92">
        <f t="shared" ref="P419:R419" si="110">P418</f>
        <v>26</v>
      </c>
      <c r="Q419" s="92">
        <f t="shared" si="110"/>
        <v>3</v>
      </c>
      <c r="R419" s="92">
        <f t="shared" si="110"/>
        <v>49633</v>
      </c>
    </row>
    <row r="420" spans="1:20" s="93" customFormat="1" ht="15.75">
      <c r="A420" s="91">
        <f t="shared" si="103"/>
        <v>42807</v>
      </c>
      <c r="B420" s="92">
        <f t="shared" si="104"/>
        <v>8</v>
      </c>
      <c r="C420" s="93" t="s">
        <v>30</v>
      </c>
      <c r="F420" s="92">
        <v>83</v>
      </c>
      <c r="G420" s="93" t="s">
        <v>55</v>
      </c>
      <c r="H420" s="92">
        <f t="shared" si="105"/>
        <v>16</v>
      </c>
      <c r="I420" s="92">
        <v>14</v>
      </c>
      <c r="J420" s="175">
        <v>16</v>
      </c>
      <c r="K420" s="175">
        <v>0</v>
      </c>
      <c r="L420" s="178">
        <v>199</v>
      </c>
      <c r="M420" s="178"/>
      <c r="N420" s="177">
        <f t="shared" si="101"/>
        <v>-12.4375</v>
      </c>
      <c r="O420" s="175">
        <v>1432</v>
      </c>
      <c r="P420" s="92">
        <f t="shared" ref="P420:R420" si="111">P419</f>
        <v>26</v>
      </c>
      <c r="Q420" s="92">
        <f t="shared" si="111"/>
        <v>3</v>
      </c>
      <c r="R420" s="92">
        <f t="shared" si="111"/>
        <v>49633</v>
      </c>
    </row>
    <row r="421" spans="1:20" s="93" customFormat="1" ht="15.75">
      <c r="A421" s="91">
        <f t="shared" si="103"/>
        <v>42807</v>
      </c>
      <c r="B421" s="92">
        <f t="shared" si="104"/>
        <v>9</v>
      </c>
      <c r="C421" s="93" t="s">
        <v>389</v>
      </c>
      <c r="F421" s="92">
        <v>83</v>
      </c>
      <c r="G421" s="93" t="s">
        <v>55</v>
      </c>
      <c r="H421" s="92">
        <f t="shared" si="105"/>
        <v>16</v>
      </c>
      <c r="I421" s="92">
        <v>6</v>
      </c>
      <c r="J421" s="175">
        <v>16</v>
      </c>
      <c r="K421" s="175">
        <v>2132</v>
      </c>
      <c r="L421" s="178">
        <v>0</v>
      </c>
      <c r="M421" s="178"/>
      <c r="N421" s="177">
        <f t="shared" si="101"/>
        <v>133.25</v>
      </c>
      <c r="O421" s="175">
        <v>289</v>
      </c>
      <c r="P421" s="92">
        <f t="shared" ref="P421:R421" si="112">P420</f>
        <v>26</v>
      </c>
      <c r="Q421" s="92">
        <f t="shared" si="112"/>
        <v>3</v>
      </c>
      <c r="R421" s="92">
        <f t="shared" si="112"/>
        <v>49633</v>
      </c>
    </row>
    <row r="422" spans="1:20" s="93" customFormat="1" ht="15.75">
      <c r="A422" s="91">
        <f t="shared" si="103"/>
        <v>42807</v>
      </c>
      <c r="B422" s="92">
        <f t="shared" si="104"/>
        <v>10</v>
      </c>
      <c r="C422" s="93" t="s">
        <v>41</v>
      </c>
      <c r="F422" s="92">
        <v>82</v>
      </c>
      <c r="G422" s="93" t="s">
        <v>56</v>
      </c>
      <c r="H422" s="92">
        <f t="shared" si="105"/>
        <v>16</v>
      </c>
      <c r="I422" s="92">
        <v>16</v>
      </c>
      <c r="J422" s="175">
        <v>16</v>
      </c>
      <c r="K422" s="175">
        <v>2097</v>
      </c>
      <c r="L422" s="178">
        <v>119</v>
      </c>
      <c r="M422" s="178"/>
      <c r="N422" s="177">
        <f t="shared" si="101"/>
        <v>123.625</v>
      </c>
      <c r="O422" s="175">
        <v>184</v>
      </c>
      <c r="P422" s="92">
        <f t="shared" ref="P422:R422" si="113">P421</f>
        <v>26</v>
      </c>
      <c r="Q422" s="92">
        <f t="shared" si="113"/>
        <v>3</v>
      </c>
      <c r="R422" s="92">
        <f t="shared" si="113"/>
        <v>49633</v>
      </c>
    </row>
    <row r="423" spans="1:20" s="93" customFormat="1" ht="15.75">
      <c r="A423" s="91">
        <f t="shared" si="103"/>
        <v>42807</v>
      </c>
      <c r="B423" s="92">
        <f t="shared" si="104"/>
        <v>11</v>
      </c>
      <c r="C423" s="93" t="s">
        <v>379</v>
      </c>
      <c r="F423" s="92">
        <v>79</v>
      </c>
      <c r="G423" s="93" t="s">
        <v>56</v>
      </c>
      <c r="H423" s="92">
        <f t="shared" si="105"/>
        <v>16</v>
      </c>
      <c r="I423" s="92">
        <v>16</v>
      </c>
      <c r="J423" s="175">
        <v>16</v>
      </c>
      <c r="K423" s="175">
        <v>2110</v>
      </c>
      <c r="L423" s="178">
        <v>0</v>
      </c>
      <c r="M423" s="178"/>
      <c r="N423" s="177">
        <f t="shared" si="101"/>
        <v>131.875</v>
      </c>
      <c r="O423" s="175">
        <v>31</v>
      </c>
      <c r="P423" s="92">
        <f t="shared" ref="P423:R423" si="114">P422</f>
        <v>26</v>
      </c>
      <c r="Q423" s="92">
        <f t="shared" si="114"/>
        <v>3</v>
      </c>
      <c r="R423" s="92">
        <f t="shared" si="114"/>
        <v>49633</v>
      </c>
    </row>
    <row r="424" spans="1:20" s="93" customFormat="1" ht="15.75">
      <c r="A424" s="91">
        <f t="shared" si="103"/>
        <v>42807</v>
      </c>
      <c r="B424" s="92">
        <f t="shared" si="104"/>
        <v>12</v>
      </c>
      <c r="C424" s="99" t="s">
        <v>398</v>
      </c>
      <c r="D424" s="99"/>
      <c r="E424" s="99"/>
      <c r="F424" s="100">
        <v>79</v>
      </c>
      <c r="G424" s="93" t="s">
        <v>56</v>
      </c>
      <c r="H424" s="92">
        <f t="shared" si="105"/>
        <v>16</v>
      </c>
      <c r="I424" s="92">
        <v>5</v>
      </c>
      <c r="J424" s="175">
        <v>16</v>
      </c>
      <c r="K424" s="175">
        <v>2098</v>
      </c>
      <c r="L424" s="178">
        <v>25</v>
      </c>
      <c r="M424" s="178"/>
      <c r="N424" s="177">
        <f t="shared" si="101"/>
        <v>129.5625</v>
      </c>
      <c r="O424" s="175">
        <v>194</v>
      </c>
      <c r="P424" s="92">
        <f t="shared" ref="P424:R424" si="115">P423</f>
        <v>26</v>
      </c>
      <c r="Q424" s="92">
        <f t="shared" si="115"/>
        <v>3</v>
      </c>
      <c r="R424" s="92">
        <f t="shared" si="115"/>
        <v>49633</v>
      </c>
    </row>
    <row r="425" spans="1:20" s="93" customFormat="1" ht="15.75">
      <c r="A425" s="91">
        <f t="shared" si="103"/>
        <v>42807</v>
      </c>
      <c r="B425" s="92">
        <f t="shared" si="104"/>
        <v>13</v>
      </c>
      <c r="C425" s="99" t="s">
        <v>34</v>
      </c>
      <c r="D425" s="99"/>
      <c r="E425" s="99"/>
      <c r="F425" s="100">
        <v>78</v>
      </c>
      <c r="G425" s="101" t="s">
        <v>55</v>
      </c>
      <c r="H425" s="92">
        <f t="shared" si="105"/>
        <v>16</v>
      </c>
      <c r="I425" s="92">
        <v>13</v>
      </c>
      <c r="J425" s="176">
        <v>16</v>
      </c>
      <c r="K425" s="176">
        <v>2147</v>
      </c>
      <c r="L425" s="178">
        <v>75</v>
      </c>
      <c r="M425" s="178"/>
      <c r="N425" s="177">
        <f t="shared" si="101"/>
        <v>129.5</v>
      </c>
      <c r="O425" s="176">
        <v>462</v>
      </c>
      <c r="P425" s="92">
        <f t="shared" ref="P425:R425" si="116">P424</f>
        <v>26</v>
      </c>
      <c r="Q425" s="92">
        <f t="shared" si="116"/>
        <v>3</v>
      </c>
      <c r="R425" s="92">
        <f t="shared" si="116"/>
        <v>49633</v>
      </c>
    </row>
    <row r="426" spans="1:20" s="93" customFormat="1" ht="15.75">
      <c r="A426" s="91">
        <f t="shared" si="103"/>
        <v>42807</v>
      </c>
      <c r="B426" s="92">
        <f t="shared" si="104"/>
        <v>14</v>
      </c>
      <c r="C426" s="117" t="s">
        <v>434</v>
      </c>
      <c r="D426" s="117"/>
      <c r="E426" s="117"/>
      <c r="F426" s="167">
        <v>77</v>
      </c>
      <c r="G426" s="117" t="s">
        <v>58</v>
      </c>
      <c r="H426" s="92">
        <f t="shared" si="105"/>
        <v>16</v>
      </c>
      <c r="I426" s="92">
        <v>1</v>
      </c>
      <c r="J426" s="175">
        <v>16</v>
      </c>
      <c r="K426" s="175">
        <v>2144</v>
      </c>
      <c r="L426" s="178">
        <v>9</v>
      </c>
      <c r="M426" s="178"/>
      <c r="N426" s="177">
        <f t="shared" si="101"/>
        <v>133.4375</v>
      </c>
      <c r="O426" s="175">
        <v>637</v>
      </c>
      <c r="P426" s="92">
        <f t="shared" ref="P426:R426" si="117">P425</f>
        <v>26</v>
      </c>
      <c r="Q426" s="92">
        <f t="shared" si="117"/>
        <v>3</v>
      </c>
      <c r="R426" s="92">
        <f t="shared" si="117"/>
        <v>49633</v>
      </c>
    </row>
    <row r="427" spans="1:20" s="93" customFormat="1" ht="15.75">
      <c r="A427" s="91">
        <f t="shared" si="103"/>
        <v>42807</v>
      </c>
      <c r="B427" s="92">
        <f t="shared" si="104"/>
        <v>15</v>
      </c>
      <c r="C427" s="99" t="s">
        <v>430</v>
      </c>
      <c r="D427" s="99"/>
      <c r="E427" s="99"/>
      <c r="F427" s="100">
        <v>76</v>
      </c>
      <c r="G427" s="101" t="s">
        <v>435</v>
      </c>
      <c r="H427" s="92">
        <f t="shared" si="105"/>
        <v>16</v>
      </c>
      <c r="I427" s="92">
        <v>2</v>
      </c>
      <c r="J427" s="175">
        <v>16</v>
      </c>
      <c r="K427" s="175">
        <v>2096</v>
      </c>
      <c r="L427" s="178">
        <v>4</v>
      </c>
      <c r="M427" s="178"/>
      <c r="N427" s="177">
        <f t="shared" si="101"/>
        <v>130.75</v>
      </c>
      <c r="O427" s="175">
        <v>219</v>
      </c>
      <c r="P427" s="92">
        <f t="shared" ref="P427:R427" si="118">P426</f>
        <v>26</v>
      </c>
      <c r="Q427" s="92">
        <f t="shared" si="118"/>
        <v>3</v>
      </c>
      <c r="R427" s="92">
        <f t="shared" si="118"/>
        <v>49633</v>
      </c>
    </row>
    <row r="428" spans="1:20" s="93" customFormat="1" ht="15.75">
      <c r="A428" s="91">
        <f t="shared" si="103"/>
        <v>42807</v>
      </c>
      <c r="B428" s="92">
        <f t="shared" si="104"/>
        <v>16</v>
      </c>
      <c r="C428" s="99" t="s">
        <v>367</v>
      </c>
      <c r="D428" s="99"/>
      <c r="E428" s="99"/>
      <c r="F428" s="100">
        <v>76</v>
      </c>
      <c r="G428" s="101" t="s">
        <v>366</v>
      </c>
      <c r="H428" s="92">
        <f t="shared" si="105"/>
        <v>16</v>
      </c>
      <c r="I428" s="92">
        <v>9</v>
      </c>
      <c r="J428" s="176">
        <v>16</v>
      </c>
      <c r="K428" s="176">
        <v>2126</v>
      </c>
      <c r="L428" s="178">
        <v>79</v>
      </c>
      <c r="M428" s="178"/>
      <c r="N428" s="177">
        <f t="shared" si="101"/>
        <v>127.9375</v>
      </c>
      <c r="O428" s="176">
        <v>302</v>
      </c>
      <c r="P428" s="92">
        <f t="shared" ref="P428:R428" si="119">P427</f>
        <v>26</v>
      </c>
      <c r="Q428" s="92">
        <f t="shared" si="119"/>
        <v>3</v>
      </c>
      <c r="R428" s="92">
        <f t="shared" si="119"/>
        <v>49633</v>
      </c>
    </row>
    <row r="429" spans="1:20" s="93" customFormat="1" ht="15.75">
      <c r="A429" s="91">
        <f t="shared" si="103"/>
        <v>42807</v>
      </c>
      <c r="B429" s="92">
        <f t="shared" si="104"/>
        <v>17</v>
      </c>
      <c r="C429" s="99" t="s">
        <v>432</v>
      </c>
      <c r="D429" s="99"/>
      <c r="E429" s="99"/>
      <c r="F429" s="100">
        <v>74</v>
      </c>
      <c r="G429" s="101" t="s">
        <v>55</v>
      </c>
      <c r="H429" s="92">
        <f t="shared" si="105"/>
        <v>16</v>
      </c>
      <c r="I429" s="92">
        <v>7</v>
      </c>
      <c r="J429" s="175">
        <v>16</v>
      </c>
      <c r="K429" s="175">
        <v>2150</v>
      </c>
      <c r="L429" s="178">
        <v>55</v>
      </c>
      <c r="M429" s="178"/>
      <c r="N429" s="177">
        <f t="shared" si="101"/>
        <v>130.9375</v>
      </c>
      <c r="O429" s="175">
        <v>486</v>
      </c>
      <c r="P429" s="92">
        <f t="shared" ref="P429:R429" si="120">P428</f>
        <v>26</v>
      </c>
      <c r="Q429" s="92">
        <f t="shared" si="120"/>
        <v>3</v>
      </c>
      <c r="R429" s="92">
        <f t="shared" si="120"/>
        <v>49633</v>
      </c>
    </row>
    <row r="430" spans="1:20" s="93" customFormat="1" ht="15.75">
      <c r="A430" s="91">
        <f t="shared" si="103"/>
        <v>42807</v>
      </c>
      <c r="B430" s="92">
        <f t="shared" si="104"/>
        <v>18</v>
      </c>
      <c r="C430" s="99" t="s">
        <v>37</v>
      </c>
      <c r="D430" s="99"/>
      <c r="E430" s="99"/>
      <c r="F430" s="100">
        <v>74</v>
      </c>
      <c r="G430" s="101" t="s">
        <v>55</v>
      </c>
      <c r="H430" s="92">
        <f t="shared" si="105"/>
        <v>16</v>
      </c>
      <c r="I430" s="92">
        <v>16</v>
      </c>
      <c r="J430" s="175">
        <v>16</v>
      </c>
      <c r="K430" s="175">
        <v>2150</v>
      </c>
      <c r="L430" s="178">
        <v>47</v>
      </c>
      <c r="M430" s="178"/>
      <c r="N430" s="177">
        <f t="shared" si="101"/>
        <v>131.4375</v>
      </c>
      <c r="O430" s="175">
        <v>75</v>
      </c>
      <c r="P430" s="92">
        <f t="shared" ref="P430:R430" si="121">P429</f>
        <v>26</v>
      </c>
      <c r="Q430" s="92">
        <f t="shared" si="121"/>
        <v>3</v>
      </c>
      <c r="R430" s="92">
        <f t="shared" si="121"/>
        <v>49633</v>
      </c>
    </row>
    <row r="431" spans="1:20" s="93" customFormat="1" ht="15.75">
      <c r="A431" s="91">
        <f t="shared" si="103"/>
        <v>42807</v>
      </c>
      <c r="B431" s="92">
        <f t="shared" si="104"/>
        <v>19</v>
      </c>
      <c r="C431" s="99" t="s">
        <v>409</v>
      </c>
      <c r="D431" s="99"/>
      <c r="E431" s="99"/>
      <c r="F431" s="100">
        <v>72</v>
      </c>
      <c r="G431" s="101" t="s">
        <v>58</v>
      </c>
      <c r="H431" s="92">
        <f t="shared" si="105"/>
        <v>16</v>
      </c>
      <c r="I431" s="92">
        <v>5</v>
      </c>
      <c r="J431" s="175">
        <v>16</v>
      </c>
      <c r="K431" s="175">
        <v>2112</v>
      </c>
      <c r="L431" s="178">
        <v>0</v>
      </c>
      <c r="M431" s="178"/>
      <c r="N431" s="177">
        <f t="shared" si="101"/>
        <v>132</v>
      </c>
      <c r="O431" s="175">
        <v>116</v>
      </c>
      <c r="P431" s="92">
        <f t="shared" ref="P431:R431" si="122">P430</f>
        <v>26</v>
      </c>
      <c r="Q431" s="92">
        <f t="shared" si="122"/>
        <v>3</v>
      </c>
      <c r="R431" s="92">
        <f t="shared" si="122"/>
        <v>49633</v>
      </c>
    </row>
    <row r="432" spans="1:20" s="93" customFormat="1" ht="15.75">
      <c r="A432" s="91">
        <f t="shared" si="103"/>
        <v>42807</v>
      </c>
      <c r="B432" s="92">
        <f t="shared" si="104"/>
        <v>20</v>
      </c>
      <c r="C432" s="93" t="s">
        <v>50</v>
      </c>
      <c r="F432" s="92">
        <v>69</v>
      </c>
      <c r="G432" s="93" t="s">
        <v>58</v>
      </c>
      <c r="H432" s="92">
        <f t="shared" si="105"/>
        <v>16</v>
      </c>
      <c r="I432" s="92">
        <v>16</v>
      </c>
      <c r="J432" s="175">
        <v>15</v>
      </c>
      <c r="K432" s="175">
        <v>1971</v>
      </c>
      <c r="L432" s="178">
        <v>0</v>
      </c>
      <c r="M432" s="178"/>
      <c r="N432" s="177">
        <f t="shared" si="101"/>
        <v>131.4</v>
      </c>
      <c r="O432" s="175">
        <v>10</v>
      </c>
      <c r="P432" s="92">
        <f t="shared" ref="P432:R432" si="123">P431</f>
        <v>26</v>
      </c>
      <c r="Q432" s="92">
        <f t="shared" si="123"/>
        <v>3</v>
      </c>
      <c r="R432" s="92">
        <f t="shared" si="123"/>
        <v>49633</v>
      </c>
    </row>
    <row r="433" spans="1:19" s="93" customFormat="1" ht="15.75">
      <c r="A433" s="91">
        <f t="shared" si="103"/>
        <v>42807</v>
      </c>
      <c r="B433" s="92">
        <f t="shared" si="104"/>
        <v>21</v>
      </c>
      <c r="C433" s="102" t="s">
        <v>338</v>
      </c>
      <c r="D433" s="102"/>
      <c r="E433" s="102"/>
      <c r="F433" s="96">
        <v>67</v>
      </c>
      <c r="G433" s="97" t="s">
        <v>56</v>
      </c>
      <c r="H433" s="92">
        <f t="shared" si="105"/>
        <v>16</v>
      </c>
      <c r="I433" s="92">
        <v>12</v>
      </c>
      <c r="J433" s="175">
        <v>16</v>
      </c>
      <c r="K433" s="175">
        <v>2126</v>
      </c>
      <c r="L433" s="178">
        <v>11</v>
      </c>
      <c r="M433" s="178"/>
      <c r="N433" s="177">
        <f t="shared" si="101"/>
        <v>132.1875</v>
      </c>
      <c r="O433" s="175">
        <v>188</v>
      </c>
      <c r="P433" s="92">
        <f t="shared" ref="P433:R433" si="124">P432</f>
        <v>26</v>
      </c>
      <c r="Q433" s="92">
        <f t="shared" si="124"/>
        <v>3</v>
      </c>
      <c r="R433" s="92">
        <f t="shared" si="124"/>
        <v>49633</v>
      </c>
    </row>
    <row r="434" spans="1:19" s="93" customFormat="1" ht="15.75">
      <c r="A434" s="91">
        <f t="shared" si="103"/>
        <v>42807</v>
      </c>
      <c r="B434" s="92">
        <f t="shared" si="104"/>
        <v>22</v>
      </c>
      <c r="C434" s="93" t="s">
        <v>45</v>
      </c>
      <c r="F434" s="92">
        <v>65</v>
      </c>
      <c r="G434" s="97" t="s">
        <v>56</v>
      </c>
      <c r="H434" s="92">
        <f t="shared" si="105"/>
        <v>16</v>
      </c>
      <c r="I434" s="92">
        <v>16</v>
      </c>
      <c r="J434" s="175">
        <v>16</v>
      </c>
      <c r="K434" s="175">
        <v>2124</v>
      </c>
      <c r="L434" s="178">
        <v>14</v>
      </c>
      <c r="M434" s="178"/>
      <c r="N434" s="177">
        <f t="shared" si="101"/>
        <v>131.875</v>
      </c>
      <c r="O434" s="175">
        <v>90</v>
      </c>
      <c r="P434" s="92">
        <f t="shared" ref="P434:R434" si="125">P433</f>
        <v>26</v>
      </c>
      <c r="Q434" s="92">
        <f t="shared" si="125"/>
        <v>3</v>
      </c>
      <c r="R434" s="92">
        <f t="shared" si="125"/>
        <v>49633</v>
      </c>
    </row>
    <row r="435" spans="1:19" s="93" customFormat="1" ht="15.75">
      <c r="A435" s="91">
        <f t="shared" si="103"/>
        <v>42807</v>
      </c>
      <c r="B435" s="92">
        <f t="shared" si="104"/>
        <v>23</v>
      </c>
      <c r="C435" s="93" t="s">
        <v>429</v>
      </c>
      <c r="F435" s="92">
        <v>65</v>
      </c>
      <c r="G435" s="93" t="s">
        <v>58</v>
      </c>
      <c r="H435" s="92">
        <f t="shared" si="105"/>
        <v>16</v>
      </c>
      <c r="I435" s="92">
        <v>4</v>
      </c>
      <c r="J435" s="175">
        <v>16</v>
      </c>
      <c r="K435" s="175">
        <v>2092</v>
      </c>
      <c r="L435" s="178">
        <v>0</v>
      </c>
      <c r="M435" s="178"/>
      <c r="N435" s="177">
        <f t="shared" si="101"/>
        <v>130.75</v>
      </c>
      <c r="O435" s="175">
        <v>29</v>
      </c>
      <c r="P435" s="92">
        <f t="shared" ref="P435:R435" si="126">P434</f>
        <v>26</v>
      </c>
      <c r="Q435" s="92">
        <f t="shared" si="126"/>
        <v>3</v>
      </c>
      <c r="R435" s="92">
        <f t="shared" si="126"/>
        <v>49633</v>
      </c>
    </row>
    <row r="436" spans="1:19" s="93" customFormat="1" ht="15.75">
      <c r="A436" s="91">
        <f t="shared" si="103"/>
        <v>42807</v>
      </c>
      <c r="B436" s="92">
        <f t="shared" si="104"/>
        <v>24</v>
      </c>
      <c r="C436" s="93" t="s">
        <v>36</v>
      </c>
      <c r="F436" s="92">
        <v>62</v>
      </c>
      <c r="G436" s="93" t="s">
        <v>56</v>
      </c>
      <c r="H436" s="92">
        <f t="shared" si="105"/>
        <v>16</v>
      </c>
      <c r="I436" s="92">
        <v>16</v>
      </c>
      <c r="J436" s="175">
        <v>16</v>
      </c>
      <c r="K436" s="175">
        <v>2140</v>
      </c>
      <c r="L436" s="178">
        <v>87</v>
      </c>
      <c r="M436" s="178"/>
      <c r="N436" s="177">
        <f t="shared" si="101"/>
        <v>128.3125</v>
      </c>
      <c r="O436" s="175">
        <v>44</v>
      </c>
      <c r="P436" s="92">
        <f t="shared" ref="P436:R436" si="127">P435</f>
        <v>26</v>
      </c>
      <c r="Q436" s="92">
        <f t="shared" si="127"/>
        <v>3</v>
      </c>
      <c r="R436" s="92">
        <f t="shared" si="127"/>
        <v>49633</v>
      </c>
    </row>
    <row r="437" spans="1:19" s="93" customFormat="1" ht="15.75">
      <c r="A437" s="91">
        <f t="shared" si="103"/>
        <v>42807</v>
      </c>
      <c r="B437" s="92">
        <f t="shared" si="104"/>
        <v>25</v>
      </c>
      <c r="C437" s="93" t="s">
        <v>44</v>
      </c>
      <c r="F437" s="92">
        <v>61</v>
      </c>
      <c r="G437" s="93" t="s">
        <v>58</v>
      </c>
      <c r="H437" s="92">
        <f t="shared" si="105"/>
        <v>16</v>
      </c>
      <c r="I437" s="92">
        <v>5</v>
      </c>
      <c r="J437" s="175">
        <v>15</v>
      </c>
      <c r="K437" s="175">
        <v>1968</v>
      </c>
      <c r="L437" s="178">
        <v>0</v>
      </c>
      <c r="M437" s="178"/>
      <c r="N437" s="177">
        <f t="shared" si="101"/>
        <v>131.19999999999999</v>
      </c>
      <c r="O437" s="175">
        <v>39</v>
      </c>
      <c r="P437" s="92">
        <f t="shared" ref="P437:R437" si="128">P436</f>
        <v>26</v>
      </c>
      <c r="Q437" s="92">
        <f t="shared" si="128"/>
        <v>3</v>
      </c>
      <c r="R437" s="92">
        <f t="shared" si="128"/>
        <v>49633</v>
      </c>
    </row>
    <row r="438" spans="1:19" s="93" customFormat="1" ht="16.149999999999999" thickBot="1">
      <c r="A438" s="152">
        <f t="shared" si="103"/>
        <v>42807</v>
      </c>
      <c r="B438" s="153">
        <f t="shared" si="104"/>
        <v>26</v>
      </c>
      <c r="C438" s="185" t="s">
        <v>52</v>
      </c>
      <c r="D438" s="185"/>
      <c r="E438" s="185"/>
      <c r="F438" s="153">
        <v>60</v>
      </c>
      <c r="G438" s="158" t="s">
        <v>56</v>
      </c>
      <c r="H438" s="153">
        <f t="shared" si="105"/>
        <v>16</v>
      </c>
      <c r="I438" s="153">
        <v>10</v>
      </c>
      <c r="J438" s="186">
        <v>8</v>
      </c>
      <c r="K438" s="186">
        <v>1055</v>
      </c>
      <c r="L438" s="187">
        <v>0</v>
      </c>
      <c r="M438" s="187"/>
      <c r="N438" s="188">
        <f t="shared" si="101"/>
        <v>131.875</v>
      </c>
      <c r="O438" s="186">
        <v>0</v>
      </c>
      <c r="P438" s="153">
        <f t="shared" ref="P438:R438" si="129">P437</f>
        <v>26</v>
      </c>
      <c r="Q438" s="153">
        <f t="shared" si="129"/>
        <v>3</v>
      </c>
      <c r="R438" s="153">
        <f t="shared" si="129"/>
        <v>49633</v>
      </c>
      <c r="S438" s="158"/>
    </row>
    <row r="439" spans="1:19" s="29" customFormat="1" ht="16.149999999999999" thickTop="1">
      <c r="A439" s="27">
        <f>A438+7</f>
        <v>42814</v>
      </c>
      <c r="B439" s="28">
        <v>1</v>
      </c>
      <c r="C439" s="29" t="s">
        <v>32</v>
      </c>
      <c r="F439" s="28">
        <v>115</v>
      </c>
      <c r="G439" s="29" t="s">
        <v>55</v>
      </c>
      <c r="H439" s="28">
        <f>H438+1</f>
        <v>17</v>
      </c>
      <c r="I439" s="28">
        <v>16</v>
      </c>
      <c r="J439" s="181">
        <v>16</v>
      </c>
      <c r="K439" s="181">
        <v>2160</v>
      </c>
      <c r="L439" s="182">
        <v>65</v>
      </c>
      <c r="M439" s="182"/>
      <c r="N439" s="183">
        <f>IF(J439=0,0,(K439-L439)/J439)</f>
        <v>130.9375</v>
      </c>
      <c r="O439" s="181">
        <v>425</v>
      </c>
      <c r="P439" s="28">
        <f>COUNTA(C439:C463)</f>
        <v>25</v>
      </c>
      <c r="Q439" s="28">
        <v>2</v>
      </c>
      <c r="R439" s="28">
        <f>SUM(K439:K463)</f>
        <v>50837</v>
      </c>
      <c r="S439" s="29" t="s">
        <v>459</v>
      </c>
    </row>
    <row r="440" spans="1:19" s="29" customFormat="1" ht="15.75">
      <c r="A440" s="27">
        <f>A439</f>
        <v>42814</v>
      </c>
      <c r="B440" s="28">
        <f>B439+1</f>
        <v>2</v>
      </c>
      <c r="C440" s="88" t="s">
        <v>408</v>
      </c>
      <c r="D440" s="88"/>
      <c r="E440" s="88"/>
      <c r="F440" s="89">
        <v>98</v>
      </c>
      <c r="G440" s="39" t="s">
        <v>55</v>
      </c>
      <c r="H440" s="28">
        <f>H439</f>
        <v>17</v>
      </c>
      <c r="I440" s="28">
        <v>6</v>
      </c>
      <c r="J440" s="181">
        <v>16</v>
      </c>
      <c r="K440" s="181">
        <v>2106</v>
      </c>
      <c r="L440" s="182">
        <v>63</v>
      </c>
      <c r="M440" s="182"/>
      <c r="N440" s="183">
        <f t="shared" ref="N440:N463" si="130">IF(J440=0,0,(K440-L440)/J440)</f>
        <v>127.6875</v>
      </c>
      <c r="O440" s="181">
        <v>348</v>
      </c>
      <c r="P440" s="28">
        <f>P439</f>
        <v>25</v>
      </c>
      <c r="Q440" s="28">
        <f t="shared" ref="Q440:R440" si="131">Q439</f>
        <v>2</v>
      </c>
      <c r="R440" s="28">
        <f t="shared" si="131"/>
        <v>50837</v>
      </c>
      <c r="S440" s="183">
        <f>AVERAGE(N439:N463)</f>
        <v>130.51461904761905</v>
      </c>
    </row>
    <row r="441" spans="1:19" s="29" customFormat="1" ht="15.75">
      <c r="A441" s="27">
        <f t="shared" ref="A441:A463" si="132">A440</f>
        <v>42814</v>
      </c>
      <c r="B441" s="28">
        <f t="shared" ref="B441:B463" si="133">B440+1</f>
        <v>3</v>
      </c>
      <c r="C441" s="88" t="s">
        <v>28</v>
      </c>
      <c r="D441" s="88"/>
      <c r="E441" s="88"/>
      <c r="F441" s="89">
        <v>96</v>
      </c>
      <c r="G441" s="39" t="s">
        <v>55</v>
      </c>
      <c r="H441" s="28">
        <f t="shared" ref="H441:H463" si="134">H440</f>
        <v>17</v>
      </c>
      <c r="I441" s="28">
        <v>14</v>
      </c>
      <c r="J441" s="181">
        <v>16</v>
      </c>
      <c r="K441" s="181">
        <v>2160</v>
      </c>
      <c r="L441" s="182">
        <v>12</v>
      </c>
      <c r="M441" s="182"/>
      <c r="N441" s="183">
        <f t="shared" si="130"/>
        <v>134.25</v>
      </c>
      <c r="O441" s="181">
        <v>294</v>
      </c>
      <c r="P441" s="28">
        <f t="shared" ref="P441:R441" si="135">P440</f>
        <v>25</v>
      </c>
      <c r="Q441" s="28">
        <f t="shared" si="135"/>
        <v>2</v>
      </c>
      <c r="R441" s="28">
        <f t="shared" si="135"/>
        <v>50837</v>
      </c>
    </row>
    <row r="442" spans="1:19" s="29" customFormat="1" ht="15.75">
      <c r="A442" s="27">
        <f t="shared" si="132"/>
        <v>42814</v>
      </c>
      <c r="B442" s="28">
        <f t="shared" si="133"/>
        <v>4</v>
      </c>
      <c r="C442" s="88" t="s">
        <v>373</v>
      </c>
      <c r="D442" s="88"/>
      <c r="E442" s="88"/>
      <c r="F442" s="89">
        <v>96</v>
      </c>
      <c r="G442" s="38" t="s">
        <v>55</v>
      </c>
      <c r="H442" s="28">
        <f t="shared" si="134"/>
        <v>17</v>
      </c>
      <c r="I442" s="28">
        <v>11</v>
      </c>
      <c r="J442" s="181">
        <v>16</v>
      </c>
      <c r="K442" s="181">
        <v>2160</v>
      </c>
      <c r="L442" s="182">
        <v>88</v>
      </c>
      <c r="M442" s="182"/>
      <c r="N442" s="183">
        <f t="shared" si="130"/>
        <v>129.5</v>
      </c>
      <c r="O442" s="181">
        <v>144</v>
      </c>
      <c r="P442" s="28">
        <f t="shared" ref="P442:R442" si="136">P441</f>
        <v>25</v>
      </c>
      <c r="Q442" s="28">
        <f t="shared" si="136"/>
        <v>2</v>
      </c>
      <c r="R442" s="28">
        <f t="shared" si="136"/>
        <v>50837</v>
      </c>
    </row>
    <row r="443" spans="1:19" s="29" customFormat="1" ht="15.75">
      <c r="A443" s="27">
        <f t="shared" si="132"/>
        <v>42814</v>
      </c>
      <c r="B443" s="28">
        <f t="shared" si="133"/>
        <v>5</v>
      </c>
      <c r="C443" s="29" t="s">
        <v>387</v>
      </c>
      <c r="F443" s="28">
        <v>87</v>
      </c>
      <c r="G443" s="29" t="s">
        <v>58</v>
      </c>
      <c r="H443" s="28">
        <f t="shared" si="134"/>
        <v>17</v>
      </c>
      <c r="I443" s="28">
        <v>7</v>
      </c>
      <c r="J443" s="181">
        <v>15</v>
      </c>
      <c r="K443" s="181">
        <v>1963</v>
      </c>
      <c r="L443" s="182">
        <v>0</v>
      </c>
      <c r="M443" s="182"/>
      <c r="N443" s="183">
        <f t="shared" si="130"/>
        <v>130.86666666666667</v>
      </c>
      <c r="O443" s="181">
        <v>36</v>
      </c>
      <c r="P443" s="28">
        <f t="shared" ref="P443:R443" si="137">P442</f>
        <v>25</v>
      </c>
      <c r="Q443" s="28">
        <f t="shared" si="137"/>
        <v>2</v>
      </c>
      <c r="R443" s="28">
        <f t="shared" si="137"/>
        <v>50837</v>
      </c>
    </row>
    <row r="444" spans="1:19" s="29" customFormat="1" ht="15.75">
      <c r="A444" s="27">
        <f t="shared" si="132"/>
        <v>42814</v>
      </c>
      <c r="B444" s="28">
        <f t="shared" si="133"/>
        <v>6</v>
      </c>
      <c r="C444" s="29" t="s">
        <v>30</v>
      </c>
      <c r="F444" s="28">
        <v>84</v>
      </c>
      <c r="G444" s="29" t="s">
        <v>55</v>
      </c>
      <c r="H444" s="28">
        <f t="shared" si="134"/>
        <v>17</v>
      </c>
      <c r="I444" s="28">
        <v>15</v>
      </c>
      <c r="J444" s="181">
        <v>16</v>
      </c>
      <c r="K444" s="181">
        <v>2160</v>
      </c>
      <c r="L444" s="182">
        <v>92</v>
      </c>
      <c r="M444" s="182"/>
      <c r="N444" s="183">
        <f t="shared" si="130"/>
        <v>129.25</v>
      </c>
      <c r="O444" s="181">
        <v>773</v>
      </c>
      <c r="P444" s="28">
        <f t="shared" ref="P444:R444" si="138">P443</f>
        <v>25</v>
      </c>
      <c r="Q444" s="28">
        <f t="shared" si="138"/>
        <v>2</v>
      </c>
      <c r="R444" s="28">
        <f t="shared" si="138"/>
        <v>50837</v>
      </c>
    </row>
    <row r="445" spans="1:19" s="29" customFormat="1" ht="15.75">
      <c r="A445" s="27">
        <f t="shared" si="132"/>
        <v>42814</v>
      </c>
      <c r="B445" s="28">
        <f t="shared" si="133"/>
        <v>7</v>
      </c>
      <c r="C445" s="29" t="s">
        <v>389</v>
      </c>
      <c r="F445" s="28">
        <v>84</v>
      </c>
      <c r="G445" s="29" t="s">
        <v>55</v>
      </c>
      <c r="H445" s="28">
        <f t="shared" si="134"/>
        <v>17</v>
      </c>
      <c r="I445" s="28">
        <v>7</v>
      </c>
      <c r="J445" s="181">
        <v>16</v>
      </c>
      <c r="K445" s="181">
        <v>2128</v>
      </c>
      <c r="L445" s="182">
        <v>50</v>
      </c>
      <c r="M445" s="182"/>
      <c r="N445" s="183">
        <f t="shared" si="130"/>
        <v>129.875</v>
      </c>
      <c r="O445" s="181">
        <v>314</v>
      </c>
      <c r="P445" s="28">
        <f t="shared" ref="P445:R445" si="139">P444</f>
        <v>25</v>
      </c>
      <c r="Q445" s="28">
        <f t="shared" si="139"/>
        <v>2</v>
      </c>
      <c r="R445" s="28">
        <f t="shared" si="139"/>
        <v>50837</v>
      </c>
    </row>
    <row r="446" spans="1:19" s="29" customFormat="1" ht="15.75">
      <c r="A446" s="27">
        <f t="shared" si="132"/>
        <v>42814</v>
      </c>
      <c r="B446" s="28">
        <f t="shared" si="133"/>
        <v>8</v>
      </c>
      <c r="C446" s="29" t="s">
        <v>379</v>
      </c>
      <c r="F446" s="28">
        <v>80</v>
      </c>
      <c r="G446" s="29" t="s">
        <v>56</v>
      </c>
      <c r="H446" s="28">
        <f t="shared" si="134"/>
        <v>17</v>
      </c>
      <c r="I446" s="28">
        <v>17</v>
      </c>
      <c r="J446" s="181">
        <v>16</v>
      </c>
      <c r="K446" s="181">
        <v>2133</v>
      </c>
      <c r="L446" s="182">
        <v>16</v>
      </c>
      <c r="M446" s="182"/>
      <c r="N446" s="183">
        <f t="shared" si="130"/>
        <v>132.3125</v>
      </c>
      <c r="O446" s="181">
        <v>133</v>
      </c>
      <c r="P446" s="28">
        <f t="shared" ref="P446:R446" si="140">P445</f>
        <v>25</v>
      </c>
      <c r="Q446" s="28">
        <f t="shared" si="140"/>
        <v>2</v>
      </c>
      <c r="R446" s="28">
        <f t="shared" si="140"/>
        <v>50837</v>
      </c>
    </row>
    <row r="447" spans="1:19" s="29" customFormat="1" ht="15.75">
      <c r="A447" s="27">
        <f t="shared" si="132"/>
        <v>42814</v>
      </c>
      <c r="B447" s="28">
        <f t="shared" si="133"/>
        <v>9</v>
      </c>
      <c r="C447" s="88" t="s">
        <v>398</v>
      </c>
      <c r="D447" s="88"/>
      <c r="E447" s="88"/>
      <c r="F447" s="89">
        <v>80</v>
      </c>
      <c r="G447" s="29" t="s">
        <v>56</v>
      </c>
      <c r="H447" s="28">
        <f t="shared" si="134"/>
        <v>17</v>
      </c>
      <c r="I447" s="28">
        <v>6</v>
      </c>
      <c r="J447" s="181">
        <v>16</v>
      </c>
      <c r="K447" s="181">
        <v>2103</v>
      </c>
      <c r="L447" s="182">
        <v>58</v>
      </c>
      <c r="M447" s="182"/>
      <c r="N447" s="183">
        <f t="shared" si="130"/>
        <v>127.8125</v>
      </c>
      <c r="O447" s="181">
        <v>151</v>
      </c>
      <c r="P447" s="28">
        <f t="shared" ref="P447:R447" si="141">P446</f>
        <v>25</v>
      </c>
      <c r="Q447" s="28">
        <f t="shared" si="141"/>
        <v>2</v>
      </c>
      <c r="R447" s="28">
        <f t="shared" si="141"/>
        <v>50837</v>
      </c>
    </row>
    <row r="448" spans="1:19" s="29" customFormat="1" ht="15.75">
      <c r="A448" s="27">
        <f t="shared" si="132"/>
        <v>42814</v>
      </c>
      <c r="B448" s="28">
        <f t="shared" si="133"/>
        <v>10</v>
      </c>
      <c r="C448" s="88" t="s">
        <v>34</v>
      </c>
      <c r="D448" s="88"/>
      <c r="E448" s="88"/>
      <c r="F448" s="89">
        <v>79</v>
      </c>
      <c r="G448" s="39" t="s">
        <v>55</v>
      </c>
      <c r="H448" s="28">
        <f t="shared" si="134"/>
        <v>17</v>
      </c>
      <c r="I448" s="28">
        <v>14</v>
      </c>
      <c r="J448" s="184">
        <v>16</v>
      </c>
      <c r="K448" s="184">
        <v>2146</v>
      </c>
      <c r="L448" s="182">
        <v>107</v>
      </c>
      <c r="M448" s="182"/>
      <c r="N448" s="183">
        <f t="shared" si="130"/>
        <v>127.4375</v>
      </c>
      <c r="O448" s="184">
        <v>615</v>
      </c>
      <c r="P448" s="28">
        <f t="shared" ref="P448:R448" si="142">P447</f>
        <v>25</v>
      </c>
      <c r="Q448" s="28">
        <f t="shared" si="142"/>
        <v>2</v>
      </c>
      <c r="R448" s="28">
        <f t="shared" si="142"/>
        <v>50837</v>
      </c>
    </row>
    <row r="449" spans="1:19" s="29" customFormat="1" ht="15.75">
      <c r="A449" s="27">
        <f t="shared" si="132"/>
        <v>42814</v>
      </c>
      <c r="B449" s="28">
        <f t="shared" si="133"/>
        <v>11</v>
      </c>
      <c r="C449" s="88" t="s">
        <v>438</v>
      </c>
      <c r="D449" s="88"/>
      <c r="E449" s="88"/>
      <c r="F449" s="89">
        <v>79</v>
      </c>
      <c r="G449" s="39" t="s">
        <v>55</v>
      </c>
      <c r="H449" s="28">
        <f t="shared" si="134"/>
        <v>17</v>
      </c>
      <c r="I449" s="28">
        <v>2</v>
      </c>
      <c r="J449" s="181">
        <v>16</v>
      </c>
      <c r="K449" s="181">
        <v>2154</v>
      </c>
      <c r="L449" s="182">
        <v>74</v>
      </c>
      <c r="M449" s="182"/>
      <c r="N449" s="183">
        <f t="shared" si="130"/>
        <v>130</v>
      </c>
      <c r="O449" s="181">
        <v>448</v>
      </c>
      <c r="P449" s="28">
        <f t="shared" ref="P449:R449" si="143">P448</f>
        <v>25</v>
      </c>
      <c r="Q449" s="28">
        <f t="shared" si="143"/>
        <v>2</v>
      </c>
      <c r="R449" s="28">
        <f t="shared" si="143"/>
        <v>50837</v>
      </c>
    </row>
    <row r="450" spans="1:19" s="29" customFormat="1" ht="15.75">
      <c r="A450" s="27">
        <f t="shared" si="132"/>
        <v>42814</v>
      </c>
      <c r="B450" s="28">
        <f t="shared" si="133"/>
        <v>12</v>
      </c>
      <c r="C450" s="88" t="s">
        <v>442</v>
      </c>
      <c r="D450" s="88"/>
      <c r="E450" s="88"/>
      <c r="F450" s="89">
        <v>77</v>
      </c>
      <c r="G450" s="39" t="s">
        <v>56</v>
      </c>
      <c r="H450" s="28">
        <f t="shared" si="134"/>
        <v>17</v>
      </c>
      <c r="I450" s="28">
        <v>3</v>
      </c>
      <c r="J450" s="181">
        <v>16</v>
      </c>
      <c r="K450" s="181">
        <v>2073</v>
      </c>
      <c r="L450" s="182">
        <v>63</v>
      </c>
      <c r="M450" s="182"/>
      <c r="N450" s="183">
        <f t="shared" si="130"/>
        <v>125.625</v>
      </c>
      <c r="O450" s="181">
        <v>227</v>
      </c>
      <c r="P450" s="28">
        <f t="shared" ref="P450:R450" si="144">P449</f>
        <v>25</v>
      </c>
      <c r="Q450" s="28">
        <f t="shared" si="144"/>
        <v>2</v>
      </c>
      <c r="R450" s="28">
        <f t="shared" si="144"/>
        <v>50837</v>
      </c>
    </row>
    <row r="451" spans="1:19" s="29" customFormat="1" ht="15.75">
      <c r="A451" s="27">
        <f t="shared" si="132"/>
        <v>42814</v>
      </c>
      <c r="B451" s="28">
        <f t="shared" si="133"/>
        <v>13</v>
      </c>
      <c r="C451" s="88" t="s">
        <v>367</v>
      </c>
      <c r="D451" s="88"/>
      <c r="E451" s="88"/>
      <c r="F451" s="89">
        <v>77</v>
      </c>
      <c r="G451" s="39" t="s">
        <v>366</v>
      </c>
      <c r="H451" s="28">
        <f t="shared" si="134"/>
        <v>17</v>
      </c>
      <c r="I451" s="28">
        <v>10</v>
      </c>
      <c r="J451" s="184">
        <v>16</v>
      </c>
      <c r="K451" s="184">
        <v>2134</v>
      </c>
      <c r="L451" s="182">
        <v>101</v>
      </c>
      <c r="M451" s="182"/>
      <c r="N451" s="183">
        <f t="shared" si="130"/>
        <v>127.0625</v>
      </c>
      <c r="O451" s="184">
        <v>310</v>
      </c>
      <c r="P451" s="28">
        <f t="shared" ref="P451:R451" si="145">P450</f>
        <v>25</v>
      </c>
      <c r="Q451" s="28">
        <f t="shared" si="145"/>
        <v>2</v>
      </c>
      <c r="R451" s="28">
        <f t="shared" si="145"/>
        <v>50837</v>
      </c>
    </row>
    <row r="452" spans="1:19" s="29" customFormat="1" ht="15.75">
      <c r="A452" s="27">
        <f t="shared" si="132"/>
        <v>42814</v>
      </c>
      <c r="B452" s="28">
        <f t="shared" si="133"/>
        <v>14</v>
      </c>
      <c r="C452" s="88" t="s">
        <v>432</v>
      </c>
      <c r="D452" s="88"/>
      <c r="E452" s="88"/>
      <c r="F452" s="89">
        <v>75</v>
      </c>
      <c r="G452" s="39" t="s">
        <v>55</v>
      </c>
      <c r="H452" s="28">
        <f t="shared" si="134"/>
        <v>17</v>
      </c>
      <c r="I452" s="28">
        <v>8</v>
      </c>
      <c r="J452" s="181">
        <v>16</v>
      </c>
      <c r="K452" s="181">
        <v>2158</v>
      </c>
      <c r="L452" s="182">
        <v>20</v>
      </c>
      <c r="M452" s="182"/>
      <c r="N452" s="183">
        <f t="shared" si="130"/>
        <v>133.625</v>
      </c>
      <c r="O452" s="181">
        <v>438</v>
      </c>
      <c r="P452" s="28">
        <f t="shared" ref="P452:R452" si="146">P451</f>
        <v>25</v>
      </c>
      <c r="Q452" s="28">
        <f t="shared" si="146"/>
        <v>2</v>
      </c>
      <c r="R452" s="28">
        <f t="shared" si="146"/>
        <v>50837</v>
      </c>
    </row>
    <row r="453" spans="1:19" s="29" customFormat="1" ht="15.75">
      <c r="A453" s="27">
        <f t="shared" si="132"/>
        <v>42814</v>
      </c>
      <c r="B453" s="28">
        <f t="shared" si="133"/>
        <v>15</v>
      </c>
      <c r="C453" s="88" t="s">
        <v>37</v>
      </c>
      <c r="D453" s="88"/>
      <c r="E453" s="88"/>
      <c r="F453" s="89">
        <v>74</v>
      </c>
      <c r="G453" s="39" t="s">
        <v>55</v>
      </c>
      <c r="H453" s="28">
        <f t="shared" si="134"/>
        <v>17</v>
      </c>
      <c r="I453" s="28">
        <v>17</v>
      </c>
      <c r="J453" s="181">
        <v>16</v>
      </c>
      <c r="K453" s="181">
        <v>2160</v>
      </c>
      <c r="L453" s="182">
        <v>34</v>
      </c>
      <c r="M453" s="182"/>
      <c r="N453" s="183">
        <f t="shared" si="130"/>
        <v>132.875</v>
      </c>
      <c r="O453" s="181">
        <v>95</v>
      </c>
      <c r="P453" s="28">
        <f t="shared" ref="P453:R453" si="147">P452</f>
        <v>25</v>
      </c>
      <c r="Q453" s="28">
        <f t="shared" si="147"/>
        <v>2</v>
      </c>
      <c r="R453" s="28">
        <f t="shared" si="147"/>
        <v>50837</v>
      </c>
    </row>
    <row r="454" spans="1:19" s="29" customFormat="1" ht="15.75">
      <c r="A454" s="27">
        <f t="shared" si="132"/>
        <v>42814</v>
      </c>
      <c r="B454" s="28">
        <f t="shared" si="133"/>
        <v>16</v>
      </c>
      <c r="C454" s="121" t="s">
        <v>437</v>
      </c>
      <c r="D454" s="121"/>
      <c r="E454" s="121"/>
      <c r="F454" s="124">
        <v>72</v>
      </c>
      <c r="G454" s="121" t="s">
        <v>58</v>
      </c>
      <c r="H454" s="28">
        <f t="shared" si="134"/>
        <v>17</v>
      </c>
      <c r="I454" s="28">
        <v>1</v>
      </c>
      <c r="J454" s="181">
        <v>15</v>
      </c>
      <c r="K454" s="181">
        <v>1981</v>
      </c>
      <c r="L454" s="182">
        <v>0</v>
      </c>
      <c r="M454" s="182"/>
      <c r="N454" s="183">
        <f t="shared" ref="N454" si="148">IF(J454=0,0,(K454-L454)/J454)</f>
        <v>132.06666666666666</v>
      </c>
      <c r="O454" s="181">
        <v>179</v>
      </c>
      <c r="P454" s="28">
        <f t="shared" ref="P454:R454" si="149">P453</f>
        <v>25</v>
      </c>
      <c r="Q454" s="28">
        <f t="shared" si="149"/>
        <v>2</v>
      </c>
      <c r="R454" s="28">
        <f t="shared" si="149"/>
        <v>50837</v>
      </c>
      <c r="S454" s="29" t="s">
        <v>452</v>
      </c>
    </row>
    <row r="455" spans="1:19" s="29" customFormat="1" ht="15.75">
      <c r="A455" s="27">
        <f t="shared" si="132"/>
        <v>42814</v>
      </c>
      <c r="B455" s="28">
        <f t="shared" si="133"/>
        <v>17</v>
      </c>
      <c r="C455" s="88" t="s">
        <v>409</v>
      </c>
      <c r="D455" s="88"/>
      <c r="E455" s="88"/>
      <c r="F455" s="89">
        <v>73</v>
      </c>
      <c r="G455" s="39" t="s">
        <v>58</v>
      </c>
      <c r="H455" s="28">
        <f t="shared" si="134"/>
        <v>17</v>
      </c>
      <c r="I455" s="28">
        <v>6</v>
      </c>
      <c r="J455" s="181">
        <v>15</v>
      </c>
      <c r="K455" s="181">
        <v>1985</v>
      </c>
      <c r="L455" s="182">
        <v>0</v>
      </c>
      <c r="M455" s="182"/>
      <c r="N455" s="183">
        <f t="shared" si="130"/>
        <v>132.33333333333334</v>
      </c>
      <c r="O455" s="181">
        <v>185</v>
      </c>
      <c r="P455" s="28">
        <f t="shared" ref="P455:R455" si="150">P454</f>
        <v>25</v>
      </c>
      <c r="Q455" s="28">
        <f t="shared" si="150"/>
        <v>2</v>
      </c>
      <c r="R455" s="28">
        <f t="shared" si="150"/>
        <v>50837</v>
      </c>
    </row>
    <row r="456" spans="1:19" s="29" customFormat="1" ht="15.75">
      <c r="A456" s="27">
        <f t="shared" si="132"/>
        <v>42814</v>
      </c>
      <c r="B456" s="28">
        <f t="shared" si="133"/>
        <v>18</v>
      </c>
      <c r="C456" s="195" t="s">
        <v>441</v>
      </c>
      <c r="D456" s="195"/>
      <c r="E456" s="195"/>
      <c r="F456" s="196">
        <v>70</v>
      </c>
      <c r="G456" s="195" t="s">
        <v>58</v>
      </c>
      <c r="H456" s="28">
        <f t="shared" si="134"/>
        <v>17</v>
      </c>
      <c r="I456" s="28">
        <v>3</v>
      </c>
      <c r="J456" s="181">
        <v>16</v>
      </c>
      <c r="K456" s="181">
        <v>2128</v>
      </c>
      <c r="L456" s="182">
        <v>0</v>
      </c>
      <c r="M456" s="182"/>
      <c r="N456" s="183">
        <f t="shared" ref="N456" si="151">IF(J456=0,0,(K456-L456)/J456)</f>
        <v>133</v>
      </c>
      <c r="O456" s="181">
        <v>81</v>
      </c>
      <c r="P456" s="28">
        <f t="shared" ref="P456:R456" si="152">P455</f>
        <v>25</v>
      </c>
      <c r="Q456" s="28">
        <f t="shared" si="152"/>
        <v>2</v>
      </c>
      <c r="R456" s="28">
        <f t="shared" si="152"/>
        <v>50837</v>
      </c>
      <c r="S456" s="29" t="s">
        <v>453</v>
      </c>
    </row>
    <row r="457" spans="1:19" s="29" customFormat="1" ht="15.75">
      <c r="A457" s="27">
        <f t="shared" si="132"/>
        <v>42814</v>
      </c>
      <c r="B457" s="28">
        <f t="shared" si="133"/>
        <v>19</v>
      </c>
      <c r="C457" s="29" t="s">
        <v>50</v>
      </c>
      <c r="F457" s="28">
        <v>69</v>
      </c>
      <c r="G457" s="29" t="s">
        <v>58</v>
      </c>
      <c r="H457" s="28">
        <f t="shared" si="134"/>
        <v>17</v>
      </c>
      <c r="I457" s="28">
        <v>17</v>
      </c>
      <c r="J457" s="181">
        <v>14</v>
      </c>
      <c r="K457" s="181">
        <v>1790</v>
      </c>
      <c r="L457" s="182">
        <v>0</v>
      </c>
      <c r="M457" s="182"/>
      <c r="N457" s="183">
        <f t="shared" si="130"/>
        <v>127.85714285714286</v>
      </c>
      <c r="O457" s="181">
        <v>12</v>
      </c>
      <c r="P457" s="28">
        <f t="shared" ref="P457:R457" si="153">P456</f>
        <v>25</v>
      </c>
      <c r="Q457" s="28">
        <f t="shared" si="153"/>
        <v>2</v>
      </c>
      <c r="R457" s="28">
        <f t="shared" si="153"/>
        <v>50837</v>
      </c>
    </row>
    <row r="458" spans="1:19" s="29" customFormat="1" ht="15.75">
      <c r="A458" s="27">
        <f t="shared" si="132"/>
        <v>42814</v>
      </c>
      <c r="B458" s="28">
        <f t="shared" si="133"/>
        <v>20</v>
      </c>
      <c r="C458" s="121" t="s">
        <v>439</v>
      </c>
      <c r="D458" s="121"/>
      <c r="E458" s="121"/>
      <c r="F458" s="124">
        <v>69</v>
      </c>
      <c r="G458" s="121" t="s">
        <v>58</v>
      </c>
      <c r="H458" s="28">
        <f t="shared" si="134"/>
        <v>17</v>
      </c>
      <c r="I458" s="28">
        <v>1</v>
      </c>
      <c r="J458" s="181">
        <v>15</v>
      </c>
      <c r="K458" s="181">
        <v>2013</v>
      </c>
      <c r="L458" s="182">
        <v>0</v>
      </c>
      <c r="M458" s="182"/>
      <c r="N458" s="183">
        <f t="shared" si="130"/>
        <v>134.19999999999999</v>
      </c>
      <c r="O458" s="181">
        <v>149</v>
      </c>
      <c r="P458" s="28">
        <f t="shared" ref="P458:R458" si="154">P457</f>
        <v>25</v>
      </c>
      <c r="Q458" s="28">
        <f t="shared" si="154"/>
        <v>2</v>
      </c>
      <c r="R458" s="28">
        <f t="shared" si="154"/>
        <v>50837</v>
      </c>
      <c r="S458" s="29" t="s">
        <v>454</v>
      </c>
    </row>
    <row r="459" spans="1:19" s="29" customFormat="1" ht="15.75">
      <c r="A459" s="27">
        <f t="shared" si="132"/>
        <v>42814</v>
      </c>
      <c r="B459" s="28">
        <f t="shared" si="133"/>
        <v>21</v>
      </c>
      <c r="C459" s="36" t="s">
        <v>338</v>
      </c>
      <c r="D459" s="36"/>
      <c r="E459" s="36"/>
      <c r="F459" s="37">
        <v>68</v>
      </c>
      <c r="G459" s="38" t="s">
        <v>56</v>
      </c>
      <c r="H459" s="28">
        <f t="shared" si="134"/>
        <v>17</v>
      </c>
      <c r="I459" s="28">
        <v>13</v>
      </c>
      <c r="J459" s="181">
        <v>15</v>
      </c>
      <c r="K459" s="181">
        <v>1993</v>
      </c>
      <c r="L459" s="182">
        <v>24</v>
      </c>
      <c r="M459" s="182"/>
      <c r="N459" s="183">
        <f t="shared" si="130"/>
        <v>131.26666666666668</v>
      </c>
      <c r="O459" s="181">
        <v>187</v>
      </c>
      <c r="P459" s="28">
        <f t="shared" ref="P459:R459" si="155">P458</f>
        <v>25</v>
      </c>
      <c r="Q459" s="28">
        <f t="shared" si="155"/>
        <v>2</v>
      </c>
      <c r="R459" s="28">
        <f t="shared" si="155"/>
        <v>50837</v>
      </c>
    </row>
    <row r="460" spans="1:19" s="29" customFormat="1" ht="15.75">
      <c r="A460" s="27">
        <f t="shared" si="132"/>
        <v>42814</v>
      </c>
      <c r="B460" s="28">
        <f t="shared" si="133"/>
        <v>22</v>
      </c>
      <c r="C460" s="63" t="s">
        <v>440</v>
      </c>
      <c r="D460" s="63"/>
      <c r="E460" s="63"/>
      <c r="F460" s="124">
        <v>67</v>
      </c>
      <c r="G460" s="121" t="s">
        <v>58</v>
      </c>
      <c r="H460" s="28">
        <f t="shared" si="134"/>
        <v>17</v>
      </c>
      <c r="I460" s="28">
        <v>1</v>
      </c>
      <c r="J460" s="181">
        <v>15</v>
      </c>
      <c r="K460" s="181">
        <v>2001</v>
      </c>
      <c r="L460" s="182">
        <v>0</v>
      </c>
      <c r="M460" s="182"/>
      <c r="N460" s="183">
        <f t="shared" ref="N460" si="156">IF(J460=0,0,(K460-L460)/J460)</f>
        <v>133.4</v>
      </c>
      <c r="O460" s="181">
        <v>33</v>
      </c>
      <c r="P460" s="28">
        <f t="shared" ref="P460:R460" si="157">P459</f>
        <v>25</v>
      </c>
      <c r="Q460" s="28">
        <f t="shared" si="157"/>
        <v>2</v>
      </c>
      <c r="R460" s="28">
        <f t="shared" si="157"/>
        <v>50837</v>
      </c>
      <c r="S460" s="29" t="s">
        <v>455</v>
      </c>
    </row>
    <row r="461" spans="1:19" s="29" customFormat="1" ht="15.75">
      <c r="A461" s="27">
        <f t="shared" si="132"/>
        <v>42814</v>
      </c>
      <c r="B461" s="28">
        <f t="shared" si="133"/>
        <v>23</v>
      </c>
      <c r="C461" s="29" t="s">
        <v>45</v>
      </c>
      <c r="F461" s="28">
        <v>66</v>
      </c>
      <c r="G461" s="38" t="s">
        <v>56</v>
      </c>
      <c r="H461" s="28">
        <f t="shared" si="134"/>
        <v>17</v>
      </c>
      <c r="I461" s="28">
        <v>17</v>
      </c>
      <c r="J461" s="181">
        <v>16</v>
      </c>
      <c r="K461" s="181">
        <v>2153</v>
      </c>
      <c r="L461" s="182">
        <v>119</v>
      </c>
      <c r="M461" s="182"/>
      <c r="N461" s="183">
        <f t="shared" si="130"/>
        <v>127.125</v>
      </c>
      <c r="O461" s="181">
        <v>155</v>
      </c>
      <c r="P461" s="28">
        <f t="shared" ref="P461:R461" si="158">P460</f>
        <v>25</v>
      </c>
      <c r="Q461" s="28">
        <f t="shared" si="158"/>
        <v>2</v>
      </c>
      <c r="R461" s="28">
        <f t="shared" si="158"/>
        <v>50837</v>
      </c>
    </row>
    <row r="462" spans="1:19" s="29" customFormat="1" ht="15.75">
      <c r="A462" s="27">
        <f t="shared" si="132"/>
        <v>42814</v>
      </c>
      <c r="B462" s="28">
        <f t="shared" si="133"/>
        <v>24</v>
      </c>
      <c r="C462" s="29" t="s">
        <v>429</v>
      </c>
      <c r="F462" s="28">
        <v>66</v>
      </c>
      <c r="G462" s="29" t="s">
        <v>58</v>
      </c>
      <c r="H462" s="28">
        <f t="shared" si="134"/>
        <v>17</v>
      </c>
      <c r="I462" s="28">
        <v>5</v>
      </c>
      <c r="J462" s="181">
        <v>16</v>
      </c>
      <c r="K462" s="181">
        <v>2112</v>
      </c>
      <c r="L462" s="182">
        <v>0</v>
      </c>
      <c r="M462" s="182"/>
      <c r="N462" s="183">
        <f t="shared" si="130"/>
        <v>132</v>
      </c>
      <c r="O462" s="181">
        <v>27</v>
      </c>
      <c r="P462" s="28">
        <f t="shared" ref="P462:R462" si="159">P461</f>
        <v>25</v>
      </c>
      <c r="Q462" s="28">
        <f t="shared" si="159"/>
        <v>2</v>
      </c>
      <c r="R462" s="28">
        <f t="shared" si="159"/>
        <v>50837</v>
      </c>
    </row>
    <row r="463" spans="1:19" s="29" customFormat="1" ht="16.149999999999999" thickBot="1">
      <c r="A463" s="127">
        <f t="shared" si="132"/>
        <v>42814</v>
      </c>
      <c r="B463" s="128">
        <f t="shared" si="133"/>
        <v>25</v>
      </c>
      <c r="C463" s="143" t="s">
        <v>44</v>
      </c>
      <c r="D463" s="143"/>
      <c r="E463" s="143"/>
      <c r="F463" s="151">
        <v>61</v>
      </c>
      <c r="G463" s="143" t="s">
        <v>58</v>
      </c>
      <c r="H463" s="128">
        <f t="shared" si="134"/>
        <v>17</v>
      </c>
      <c r="I463" s="128">
        <v>6</v>
      </c>
      <c r="J463" s="190">
        <v>6</v>
      </c>
      <c r="K463" s="190">
        <v>783</v>
      </c>
      <c r="L463" s="191">
        <v>0</v>
      </c>
      <c r="M463" s="191"/>
      <c r="N463" s="192">
        <f t="shared" si="130"/>
        <v>130.5</v>
      </c>
      <c r="O463" s="190">
        <v>0</v>
      </c>
      <c r="P463" s="128">
        <f t="shared" ref="P463:R463" si="160">P462</f>
        <v>25</v>
      </c>
      <c r="Q463" s="128">
        <f t="shared" si="160"/>
        <v>2</v>
      </c>
      <c r="R463" s="128">
        <f t="shared" si="160"/>
        <v>50837</v>
      </c>
      <c r="S463" s="133" t="s">
        <v>456</v>
      </c>
    </row>
    <row r="464" spans="1:19" s="93" customFormat="1" ht="16.149999999999999" thickTop="1">
      <c r="A464" s="91">
        <f>A463+7</f>
        <v>42821</v>
      </c>
      <c r="B464" s="92">
        <v>1</v>
      </c>
      <c r="C464" s="93" t="s">
        <v>32</v>
      </c>
      <c r="F464" s="92">
        <v>115</v>
      </c>
      <c r="G464" s="93" t="s">
        <v>55</v>
      </c>
      <c r="H464" s="92">
        <f>H463+1</f>
        <v>18</v>
      </c>
      <c r="I464" s="92">
        <v>17</v>
      </c>
      <c r="J464" s="175">
        <v>16</v>
      </c>
      <c r="K464" s="175">
        <v>2157</v>
      </c>
      <c r="L464" s="178">
        <v>96</v>
      </c>
      <c r="M464" s="178"/>
      <c r="N464" s="177">
        <f>IF(J464=0,0,(K464-L464)/J464)</f>
        <v>128.8125</v>
      </c>
      <c r="O464" s="175">
        <v>404</v>
      </c>
      <c r="P464" s="92">
        <f>COUNTA(C464:C487)</f>
        <v>24</v>
      </c>
      <c r="Q464" s="92">
        <v>1</v>
      </c>
      <c r="R464" s="92">
        <f>SUM(K464:K487)</f>
        <v>47749</v>
      </c>
      <c r="S464" s="197">
        <f>SUM(L464:L487)</f>
        <v>977</v>
      </c>
    </row>
    <row r="465" spans="1:19" s="93" customFormat="1" ht="15.75">
      <c r="A465" s="91">
        <f>A464</f>
        <v>42821</v>
      </c>
      <c r="B465" s="92">
        <f>B464+1</f>
        <v>2</v>
      </c>
      <c r="C465" s="99" t="s">
        <v>408</v>
      </c>
      <c r="D465" s="99"/>
      <c r="E465" s="99"/>
      <c r="F465" s="100">
        <v>99</v>
      </c>
      <c r="G465" s="101" t="s">
        <v>55</v>
      </c>
      <c r="H465" s="92">
        <f>H464</f>
        <v>18</v>
      </c>
      <c r="I465" s="92">
        <v>7</v>
      </c>
      <c r="J465" s="175">
        <v>16</v>
      </c>
      <c r="K465" s="175">
        <v>2106</v>
      </c>
      <c r="L465" s="178">
        <v>48</v>
      </c>
      <c r="M465" s="178"/>
      <c r="N465" s="177">
        <f t="shared" ref="N465:N487" si="161">IF(J465=0,0,(K465-L465)/J465)</f>
        <v>128.625</v>
      </c>
      <c r="O465" s="175">
        <v>305</v>
      </c>
      <c r="P465" s="92">
        <f>P464</f>
        <v>24</v>
      </c>
      <c r="Q465" s="92">
        <f t="shared" ref="Q465:R465" si="162">Q464</f>
        <v>1</v>
      </c>
      <c r="R465" s="92">
        <f t="shared" si="162"/>
        <v>47749</v>
      </c>
      <c r="S465" s="93" t="s">
        <v>463</v>
      </c>
    </row>
    <row r="466" spans="1:19" s="93" customFormat="1" ht="15.75">
      <c r="A466" s="91">
        <f t="shared" ref="A466:A487" si="163">A465</f>
        <v>42821</v>
      </c>
      <c r="B466" s="92">
        <f t="shared" ref="B466:B487" si="164">B465+1</f>
        <v>3</v>
      </c>
      <c r="C466" s="99" t="s">
        <v>28</v>
      </c>
      <c r="D466" s="99"/>
      <c r="E466" s="99"/>
      <c r="F466" s="100">
        <v>97</v>
      </c>
      <c r="G466" s="101" t="s">
        <v>55</v>
      </c>
      <c r="H466" s="92">
        <f t="shared" ref="H466:H487" si="165">H465</f>
        <v>18</v>
      </c>
      <c r="I466" s="92">
        <v>15</v>
      </c>
      <c r="J466" s="175">
        <v>16</v>
      </c>
      <c r="K466" s="175">
        <v>2153</v>
      </c>
      <c r="L466" s="178">
        <v>31</v>
      </c>
      <c r="M466" s="178"/>
      <c r="N466" s="177">
        <f t="shared" si="161"/>
        <v>132.625</v>
      </c>
      <c r="O466" s="175">
        <v>178</v>
      </c>
      <c r="P466" s="92">
        <f t="shared" ref="P466:R474" si="166">P465</f>
        <v>24</v>
      </c>
      <c r="Q466" s="92">
        <f t="shared" si="166"/>
        <v>1</v>
      </c>
      <c r="R466" s="92">
        <f t="shared" si="166"/>
        <v>47749</v>
      </c>
      <c r="S466" s="177">
        <f>AVERAGE(N464:N487)</f>
        <v>124.51676014957263</v>
      </c>
    </row>
    <row r="467" spans="1:19" s="93" customFormat="1" ht="15.75">
      <c r="A467" s="91">
        <f t="shared" si="163"/>
        <v>42821</v>
      </c>
      <c r="B467" s="92">
        <f t="shared" si="164"/>
        <v>4</v>
      </c>
      <c r="C467" s="99" t="s">
        <v>373</v>
      </c>
      <c r="D467" s="99"/>
      <c r="E467" s="99"/>
      <c r="F467" s="100">
        <v>96</v>
      </c>
      <c r="G467" s="97" t="s">
        <v>55</v>
      </c>
      <c r="H467" s="92">
        <f t="shared" si="165"/>
        <v>18</v>
      </c>
      <c r="I467" s="92">
        <v>12</v>
      </c>
      <c r="J467" s="175">
        <v>16</v>
      </c>
      <c r="K467" s="175">
        <v>2160</v>
      </c>
      <c r="L467" s="178">
        <v>76</v>
      </c>
      <c r="M467" s="178"/>
      <c r="N467" s="177">
        <f t="shared" si="161"/>
        <v>130.25</v>
      </c>
      <c r="O467" s="175">
        <v>160</v>
      </c>
      <c r="P467" s="92">
        <f t="shared" si="166"/>
        <v>24</v>
      </c>
      <c r="Q467" s="92">
        <f t="shared" si="166"/>
        <v>1</v>
      </c>
      <c r="R467" s="92">
        <f t="shared" si="166"/>
        <v>47749</v>
      </c>
    </row>
    <row r="468" spans="1:19" s="93" customFormat="1" ht="15.75">
      <c r="A468" s="91">
        <f t="shared" si="163"/>
        <v>42821</v>
      </c>
      <c r="B468" s="92">
        <f t="shared" si="164"/>
        <v>5</v>
      </c>
      <c r="C468" s="93" t="s">
        <v>387</v>
      </c>
      <c r="F468" s="92">
        <v>88</v>
      </c>
      <c r="G468" s="93" t="s">
        <v>58</v>
      </c>
      <c r="H468" s="92">
        <f t="shared" si="165"/>
        <v>18</v>
      </c>
      <c r="I468" s="92">
        <v>8</v>
      </c>
      <c r="J468" s="175">
        <v>16</v>
      </c>
      <c r="K468" s="175">
        <v>2101</v>
      </c>
      <c r="L468" s="178">
        <v>0</v>
      </c>
      <c r="M468" s="178"/>
      <c r="N468" s="177">
        <f t="shared" si="161"/>
        <v>131.3125</v>
      </c>
      <c r="O468" s="175">
        <v>88</v>
      </c>
      <c r="P468" s="92">
        <f t="shared" si="166"/>
        <v>24</v>
      </c>
      <c r="Q468" s="92">
        <f t="shared" si="166"/>
        <v>1</v>
      </c>
      <c r="R468" s="92">
        <f t="shared" si="166"/>
        <v>47749</v>
      </c>
    </row>
    <row r="469" spans="1:19" s="93" customFormat="1" ht="15.75">
      <c r="A469" s="91">
        <f t="shared" si="163"/>
        <v>42821</v>
      </c>
      <c r="B469" s="92">
        <f t="shared" si="164"/>
        <v>6</v>
      </c>
      <c r="C469" s="93" t="s">
        <v>30</v>
      </c>
      <c r="F469" s="92">
        <v>84</v>
      </c>
      <c r="G469" s="93" t="s">
        <v>55</v>
      </c>
      <c r="H469" s="92">
        <f t="shared" si="165"/>
        <v>18</v>
      </c>
      <c r="I469" s="92">
        <v>16</v>
      </c>
      <c r="J469" s="175">
        <v>16</v>
      </c>
      <c r="K469" s="175">
        <v>2160</v>
      </c>
      <c r="L469" s="178">
        <v>91</v>
      </c>
      <c r="M469" s="178"/>
      <c r="N469" s="177">
        <f t="shared" si="161"/>
        <v>129.3125</v>
      </c>
      <c r="O469" s="175">
        <v>524</v>
      </c>
      <c r="P469" s="92">
        <f t="shared" si="166"/>
        <v>24</v>
      </c>
      <c r="Q469" s="92">
        <f t="shared" si="166"/>
        <v>1</v>
      </c>
      <c r="R469" s="92">
        <f t="shared" si="166"/>
        <v>47749</v>
      </c>
    </row>
    <row r="470" spans="1:19" s="93" customFormat="1" ht="15.75">
      <c r="A470" s="91">
        <f t="shared" si="163"/>
        <v>42821</v>
      </c>
      <c r="B470" s="92">
        <f t="shared" si="164"/>
        <v>7</v>
      </c>
      <c r="C470" s="93" t="s">
        <v>389</v>
      </c>
      <c r="F470" s="92">
        <v>85</v>
      </c>
      <c r="G470" s="93" t="s">
        <v>55</v>
      </c>
      <c r="H470" s="92">
        <f t="shared" si="165"/>
        <v>18</v>
      </c>
      <c r="I470" s="92">
        <v>8</v>
      </c>
      <c r="J470" s="175">
        <v>15</v>
      </c>
      <c r="K470" s="175">
        <v>2000</v>
      </c>
      <c r="L470" s="178">
        <v>31</v>
      </c>
      <c r="M470" s="178"/>
      <c r="N470" s="177">
        <f t="shared" si="161"/>
        <v>131.26666666666668</v>
      </c>
      <c r="O470" s="175">
        <v>291</v>
      </c>
      <c r="P470" s="92">
        <f t="shared" si="166"/>
        <v>24</v>
      </c>
      <c r="Q470" s="92">
        <f t="shared" si="166"/>
        <v>1</v>
      </c>
      <c r="R470" s="92">
        <f t="shared" si="166"/>
        <v>47749</v>
      </c>
    </row>
    <row r="471" spans="1:19" s="93" customFormat="1" ht="15.75">
      <c r="A471" s="91">
        <f t="shared" si="163"/>
        <v>42821</v>
      </c>
      <c r="B471" s="92">
        <f t="shared" si="164"/>
        <v>8</v>
      </c>
      <c r="C471" s="193" t="s">
        <v>41</v>
      </c>
      <c r="D471" s="193"/>
      <c r="E471" s="193"/>
      <c r="F471" s="194">
        <v>83</v>
      </c>
      <c r="G471" s="193" t="s">
        <v>56</v>
      </c>
      <c r="H471" s="92">
        <f t="shared" si="165"/>
        <v>18</v>
      </c>
      <c r="I471" s="92">
        <v>17</v>
      </c>
      <c r="J471" s="175">
        <v>16</v>
      </c>
      <c r="K471" s="175">
        <v>2117</v>
      </c>
      <c r="L471" s="178">
        <v>98</v>
      </c>
      <c r="M471" s="178"/>
      <c r="N471" s="177">
        <f t="shared" si="161"/>
        <v>126.1875</v>
      </c>
      <c r="O471" s="175">
        <v>108</v>
      </c>
      <c r="P471" s="92">
        <f t="shared" si="166"/>
        <v>24</v>
      </c>
      <c r="Q471" s="92">
        <f t="shared" si="166"/>
        <v>1</v>
      </c>
      <c r="R471" s="92">
        <f t="shared" si="166"/>
        <v>47749</v>
      </c>
      <c r="S471" s="93" t="s">
        <v>457</v>
      </c>
    </row>
    <row r="472" spans="1:19" s="93" customFormat="1" ht="15.75">
      <c r="A472" s="91">
        <f t="shared" si="163"/>
        <v>42821</v>
      </c>
      <c r="B472" s="92">
        <f t="shared" si="164"/>
        <v>9</v>
      </c>
      <c r="C472" s="93" t="s">
        <v>379</v>
      </c>
      <c r="F472" s="92">
        <v>81</v>
      </c>
      <c r="G472" s="93" t="s">
        <v>56</v>
      </c>
      <c r="H472" s="92">
        <f t="shared" si="165"/>
        <v>18</v>
      </c>
      <c r="I472" s="92">
        <v>18</v>
      </c>
      <c r="J472" s="175">
        <v>16</v>
      </c>
      <c r="K472" s="175">
        <v>2135</v>
      </c>
      <c r="L472" s="178">
        <v>42</v>
      </c>
      <c r="M472" s="178"/>
      <c r="N472" s="177">
        <f t="shared" si="161"/>
        <v>130.8125</v>
      </c>
      <c r="O472" s="175">
        <v>191</v>
      </c>
      <c r="P472" s="92">
        <f t="shared" si="166"/>
        <v>24</v>
      </c>
      <c r="Q472" s="92">
        <f t="shared" si="166"/>
        <v>1</v>
      </c>
      <c r="R472" s="92">
        <f t="shared" si="166"/>
        <v>47749</v>
      </c>
    </row>
    <row r="473" spans="1:19" s="93" customFormat="1" ht="15.75">
      <c r="A473" s="91">
        <f t="shared" si="163"/>
        <v>42821</v>
      </c>
      <c r="B473" s="92">
        <f t="shared" si="164"/>
        <v>10</v>
      </c>
      <c r="C473" s="99" t="s">
        <v>398</v>
      </c>
      <c r="D473" s="99"/>
      <c r="E473" s="99"/>
      <c r="F473" s="100">
        <v>81</v>
      </c>
      <c r="G473" s="93" t="s">
        <v>56</v>
      </c>
      <c r="H473" s="92">
        <f t="shared" si="165"/>
        <v>18</v>
      </c>
      <c r="I473" s="92">
        <v>7</v>
      </c>
      <c r="J473" s="175">
        <v>16</v>
      </c>
      <c r="K473" s="175">
        <v>2129</v>
      </c>
      <c r="L473" s="178">
        <v>53</v>
      </c>
      <c r="M473" s="178"/>
      <c r="N473" s="177">
        <f t="shared" si="161"/>
        <v>129.75</v>
      </c>
      <c r="O473" s="175">
        <v>263</v>
      </c>
      <c r="P473" s="92">
        <f t="shared" si="166"/>
        <v>24</v>
      </c>
      <c r="Q473" s="92">
        <f t="shared" si="166"/>
        <v>1</v>
      </c>
      <c r="R473" s="92">
        <f t="shared" si="166"/>
        <v>47749</v>
      </c>
    </row>
    <row r="474" spans="1:19" s="93" customFormat="1" ht="15.75">
      <c r="A474" s="91">
        <f t="shared" si="163"/>
        <v>42821</v>
      </c>
      <c r="B474" s="92">
        <f t="shared" si="164"/>
        <v>11</v>
      </c>
      <c r="C474" s="99" t="s">
        <v>34</v>
      </c>
      <c r="D474" s="99"/>
      <c r="E474" s="99"/>
      <c r="F474" s="100">
        <v>80</v>
      </c>
      <c r="G474" s="101" t="s">
        <v>55</v>
      </c>
      <c r="H474" s="92">
        <f t="shared" si="165"/>
        <v>18</v>
      </c>
      <c r="I474" s="92">
        <v>15</v>
      </c>
      <c r="J474" s="176">
        <v>16</v>
      </c>
      <c r="K474" s="176">
        <v>2131</v>
      </c>
      <c r="L474" s="178">
        <v>105</v>
      </c>
      <c r="M474" s="178"/>
      <c r="N474" s="177">
        <f t="shared" si="161"/>
        <v>126.625</v>
      </c>
      <c r="O474" s="176">
        <v>604</v>
      </c>
      <c r="P474" s="92">
        <f t="shared" si="166"/>
        <v>24</v>
      </c>
      <c r="Q474" s="92">
        <f t="shared" si="166"/>
        <v>1</v>
      </c>
      <c r="R474" s="92">
        <f t="shared" si="166"/>
        <v>47749</v>
      </c>
    </row>
    <row r="475" spans="1:19" s="93" customFormat="1" ht="15.75">
      <c r="A475" s="91">
        <f t="shared" si="163"/>
        <v>42821</v>
      </c>
      <c r="B475" s="92">
        <f t="shared" si="164"/>
        <v>12</v>
      </c>
      <c r="C475" s="99" t="s">
        <v>442</v>
      </c>
      <c r="D475" s="99"/>
      <c r="E475" s="99"/>
      <c r="F475" s="100">
        <v>77</v>
      </c>
      <c r="G475" s="101" t="s">
        <v>56</v>
      </c>
      <c r="H475" s="92">
        <f t="shared" si="165"/>
        <v>18</v>
      </c>
      <c r="I475" s="92">
        <v>4</v>
      </c>
      <c r="J475" s="175">
        <v>15</v>
      </c>
      <c r="K475" s="175">
        <v>1944</v>
      </c>
      <c r="L475" s="178">
        <v>51</v>
      </c>
      <c r="M475" s="178"/>
      <c r="N475" s="177">
        <f t="shared" si="161"/>
        <v>126.2</v>
      </c>
      <c r="O475" s="175">
        <v>195</v>
      </c>
      <c r="P475" s="92">
        <f t="shared" ref="P475:R475" si="167">P474</f>
        <v>24</v>
      </c>
      <c r="Q475" s="92">
        <f t="shared" si="167"/>
        <v>1</v>
      </c>
      <c r="R475" s="92">
        <f t="shared" si="167"/>
        <v>47749</v>
      </c>
    </row>
    <row r="476" spans="1:19" s="93" customFormat="1" ht="15.75">
      <c r="A476" s="91">
        <f t="shared" si="163"/>
        <v>42821</v>
      </c>
      <c r="B476" s="92">
        <f t="shared" si="164"/>
        <v>13</v>
      </c>
      <c r="C476" s="99" t="s">
        <v>367</v>
      </c>
      <c r="D476" s="99"/>
      <c r="E476" s="99"/>
      <c r="F476" s="100">
        <v>77</v>
      </c>
      <c r="G476" s="101" t="s">
        <v>366</v>
      </c>
      <c r="H476" s="92">
        <f t="shared" si="165"/>
        <v>18</v>
      </c>
      <c r="I476" s="92">
        <v>11</v>
      </c>
      <c r="J476" s="176">
        <v>16</v>
      </c>
      <c r="K476" s="176">
        <v>2134</v>
      </c>
      <c r="L476" s="178">
        <v>48</v>
      </c>
      <c r="M476" s="178"/>
      <c r="N476" s="177">
        <f t="shared" si="161"/>
        <v>130.375</v>
      </c>
      <c r="O476" s="176">
        <v>289</v>
      </c>
      <c r="P476" s="92">
        <f t="shared" ref="P476:R476" si="168">P475</f>
        <v>24</v>
      </c>
      <c r="Q476" s="92">
        <f t="shared" si="168"/>
        <v>1</v>
      </c>
      <c r="R476" s="92">
        <f t="shared" si="168"/>
        <v>47749</v>
      </c>
    </row>
    <row r="477" spans="1:19" s="93" customFormat="1" ht="15.75">
      <c r="A477" s="91">
        <f t="shared" si="163"/>
        <v>42821</v>
      </c>
      <c r="B477" s="92">
        <f t="shared" si="164"/>
        <v>14</v>
      </c>
      <c r="C477" s="189" t="s">
        <v>460</v>
      </c>
      <c r="D477" s="189"/>
      <c r="E477" s="189"/>
      <c r="F477" s="167">
        <v>76</v>
      </c>
      <c r="G477" s="117" t="s">
        <v>58</v>
      </c>
      <c r="H477" s="92">
        <f t="shared" si="165"/>
        <v>18</v>
      </c>
      <c r="I477" s="92">
        <v>1</v>
      </c>
      <c r="J477" s="175">
        <v>13</v>
      </c>
      <c r="K477" s="175">
        <v>1676</v>
      </c>
      <c r="L477" s="178">
        <v>0</v>
      </c>
      <c r="M477" s="178"/>
      <c r="N477" s="177">
        <f t="shared" si="161"/>
        <v>128.92307692307693</v>
      </c>
      <c r="O477" s="175">
        <v>128</v>
      </c>
      <c r="P477" s="92">
        <f t="shared" ref="P477:R477" si="169">P476</f>
        <v>24</v>
      </c>
      <c r="Q477" s="92">
        <f t="shared" si="169"/>
        <v>1</v>
      </c>
      <c r="R477" s="92">
        <f t="shared" si="169"/>
        <v>47749</v>
      </c>
      <c r="S477" s="93" t="s">
        <v>458</v>
      </c>
    </row>
    <row r="478" spans="1:19" s="93" customFormat="1" ht="15.75">
      <c r="A478" s="91">
        <f t="shared" si="163"/>
        <v>42821</v>
      </c>
      <c r="B478" s="92">
        <f t="shared" si="164"/>
        <v>15</v>
      </c>
      <c r="C478" s="99" t="s">
        <v>443</v>
      </c>
      <c r="D478" s="99"/>
      <c r="E478" s="99"/>
      <c r="F478" s="100">
        <v>73</v>
      </c>
      <c r="G478" s="101" t="s">
        <v>58</v>
      </c>
      <c r="H478" s="92">
        <f t="shared" si="165"/>
        <v>18</v>
      </c>
      <c r="I478" s="92">
        <v>2</v>
      </c>
      <c r="J478" s="175">
        <v>16</v>
      </c>
      <c r="K478" s="175">
        <v>2113</v>
      </c>
      <c r="L478" s="178">
        <v>65</v>
      </c>
      <c r="M478" s="178"/>
      <c r="N478" s="177">
        <f t="shared" si="161"/>
        <v>128</v>
      </c>
      <c r="O478" s="175">
        <v>216</v>
      </c>
      <c r="P478" s="92">
        <f t="shared" ref="P478:R478" si="170">P477</f>
        <v>24</v>
      </c>
      <c r="Q478" s="92">
        <f t="shared" si="170"/>
        <v>1</v>
      </c>
      <c r="R478" s="92">
        <f t="shared" si="170"/>
        <v>47749</v>
      </c>
    </row>
    <row r="479" spans="1:19" s="93" customFormat="1" ht="15.75">
      <c r="A479" s="91">
        <f t="shared" si="163"/>
        <v>42821</v>
      </c>
      <c r="B479" s="92">
        <f t="shared" si="164"/>
        <v>16</v>
      </c>
      <c r="C479" s="99" t="s">
        <v>444</v>
      </c>
      <c r="D479" s="99"/>
      <c r="E479" s="99"/>
      <c r="F479" s="100">
        <v>73</v>
      </c>
      <c r="G479" s="101" t="s">
        <v>58</v>
      </c>
      <c r="H479" s="92">
        <f t="shared" si="165"/>
        <v>18</v>
      </c>
      <c r="I479" s="92">
        <v>7</v>
      </c>
      <c r="J479" s="175">
        <v>16</v>
      </c>
      <c r="K479" s="175">
        <v>2105</v>
      </c>
      <c r="L479" s="178">
        <v>62</v>
      </c>
      <c r="M479" s="178"/>
      <c r="N479" s="177">
        <f t="shared" si="161"/>
        <v>127.6875</v>
      </c>
      <c r="O479" s="175">
        <v>144</v>
      </c>
      <c r="P479" s="92">
        <f t="shared" ref="P479:R479" si="171">P478</f>
        <v>24</v>
      </c>
      <c r="Q479" s="92">
        <f t="shared" si="171"/>
        <v>1</v>
      </c>
      <c r="R479" s="92">
        <f t="shared" si="171"/>
        <v>47749</v>
      </c>
    </row>
    <row r="480" spans="1:19" s="93" customFormat="1" ht="15.75">
      <c r="A480" s="91">
        <f t="shared" si="163"/>
        <v>42821</v>
      </c>
      <c r="B480" s="92">
        <f t="shared" si="164"/>
        <v>17</v>
      </c>
      <c r="C480" s="99" t="s">
        <v>445</v>
      </c>
      <c r="D480" s="99"/>
      <c r="E480" s="99"/>
      <c r="F480" s="100">
        <v>71</v>
      </c>
      <c r="G480" s="101" t="s">
        <v>58</v>
      </c>
      <c r="H480" s="92">
        <f t="shared" si="165"/>
        <v>18</v>
      </c>
      <c r="I480" s="92">
        <v>4</v>
      </c>
      <c r="J480" s="175">
        <v>15</v>
      </c>
      <c r="K480" s="175">
        <v>2012</v>
      </c>
      <c r="L480" s="178">
        <v>0</v>
      </c>
      <c r="M480" s="178"/>
      <c r="N480" s="177">
        <f t="shared" si="161"/>
        <v>134.13333333333333</v>
      </c>
      <c r="O480" s="175">
        <v>116</v>
      </c>
      <c r="P480" s="92">
        <f t="shared" ref="P480:R480" si="172">P479</f>
        <v>24</v>
      </c>
      <c r="Q480" s="92">
        <f t="shared" si="172"/>
        <v>1</v>
      </c>
      <c r="R480" s="92">
        <f t="shared" si="172"/>
        <v>47749</v>
      </c>
    </row>
    <row r="481" spans="1:19" s="93" customFormat="1" ht="15.75">
      <c r="A481" s="91">
        <f t="shared" si="163"/>
        <v>42821</v>
      </c>
      <c r="B481" s="92">
        <f t="shared" si="164"/>
        <v>18</v>
      </c>
      <c r="C481" s="99" t="s">
        <v>50</v>
      </c>
      <c r="D481" s="99"/>
      <c r="E481" s="99"/>
      <c r="F481" s="100">
        <v>70</v>
      </c>
      <c r="G481" s="101" t="s">
        <v>446</v>
      </c>
      <c r="H481" s="92">
        <f t="shared" si="165"/>
        <v>18</v>
      </c>
      <c r="I481" s="92">
        <v>18</v>
      </c>
      <c r="J481" s="175">
        <v>16</v>
      </c>
      <c r="K481" s="175">
        <v>2114</v>
      </c>
      <c r="L481" s="178">
        <v>0</v>
      </c>
      <c r="M481" s="178"/>
      <c r="N481" s="177">
        <f t="shared" si="161"/>
        <v>132.125</v>
      </c>
      <c r="O481" s="175">
        <v>38</v>
      </c>
      <c r="P481" s="92">
        <f t="shared" ref="P481:R481" si="173">P480</f>
        <v>24</v>
      </c>
      <c r="Q481" s="92">
        <f t="shared" si="173"/>
        <v>1</v>
      </c>
      <c r="R481" s="92">
        <f t="shared" si="173"/>
        <v>47749</v>
      </c>
    </row>
    <row r="482" spans="1:19" s="93" customFormat="1" ht="15.75">
      <c r="A482" s="91">
        <f t="shared" si="163"/>
        <v>42821</v>
      </c>
      <c r="B482" s="92">
        <f t="shared" si="164"/>
        <v>19</v>
      </c>
      <c r="C482" s="99" t="s">
        <v>447</v>
      </c>
      <c r="D482" s="99"/>
      <c r="E482" s="99"/>
      <c r="F482" s="100">
        <v>70</v>
      </c>
      <c r="G482" s="101" t="s">
        <v>446</v>
      </c>
      <c r="H482" s="92">
        <f t="shared" si="165"/>
        <v>18</v>
      </c>
      <c r="I482" s="92">
        <v>2</v>
      </c>
      <c r="J482" s="175">
        <v>15</v>
      </c>
      <c r="K482" s="175">
        <v>1999</v>
      </c>
      <c r="L482" s="178">
        <v>12</v>
      </c>
      <c r="M482" s="178"/>
      <c r="N482" s="177">
        <f t="shared" si="161"/>
        <v>132.46666666666667</v>
      </c>
      <c r="O482" s="175">
        <v>168</v>
      </c>
      <c r="P482" s="92">
        <f t="shared" ref="P482:R482" si="174">P481</f>
        <v>24</v>
      </c>
      <c r="Q482" s="92">
        <f t="shared" si="174"/>
        <v>1</v>
      </c>
      <c r="R482" s="92">
        <f t="shared" si="174"/>
        <v>47749</v>
      </c>
    </row>
    <row r="483" spans="1:19" s="93" customFormat="1" ht="15.75">
      <c r="A483" s="91">
        <f t="shared" si="163"/>
        <v>42821</v>
      </c>
      <c r="B483" s="92">
        <f t="shared" si="164"/>
        <v>20</v>
      </c>
      <c r="C483" s="99" t="s">
        <v>448</v>
      </c>
      <c r="D483" s="99"/>
      <c r="E483" s="99"/>
      <c r="F483" s="100">
        <v>68</v>
      </c>
      <c r="G483" s="101" t="s">
        <v>449</v>
      </c>
      <c r="H483" s="92">
        <f t="shared" si="165"/>
        <v>18</v>
      </c>
      <c r="I483" s="92">
        <v>14</v>
      </c>
      <c r="J483" s="175">
        <v>16</v>
      </c>
      <c r="K483" s="175">
        <v>2116</v>
      </c>
      <c r="L483" s="178">
        <v>46</v>
      </c>
      <c r="M483" s="178"/>
      <c r="N483" s="177">
        <f t="shared" si="161"/>
        <v>129.375</v>
      </c>
      <c r="O483" s="175">
        <v>207</v>
      </c>
      <c r="P483" s="92">
        <f t="shared" ref="P483:R483" si="175">P482</f>
        <v>24</v>
      </c>
      <c r="Q483" s="92">
        <f t="shared" si="175"/>
        <v>1</v>
      </c>
      <c r="R483" s="92">
        <f t="shared" si="175"/>
        <v>47749</v>
      </c>
    </row>
    <row r="484" spans="1:19" s="93" customFormat="1" ht="15.75">
      <c r="A484" s="91">
        <f t="shared" si="163"/>
        <v>42821</v>
      </c>
      <c r="B484" s="92">
        <f t="shared" si="164"/>
        <v>21</v>
      </c>
      <c r="C484" s="189" t="s">
        <v>451</v>
      </c>
      <c r="D484" s="189"/>
      <c r="E484" s="189"/>
      <c r="F484" s="167">
        <v>69</v>
      </c>
      <c r="G484" s="117" t="s">
        <v>58</v>
      </c>
      <c r="H484" s="92">
        <f t="shared" si="165"/>
        <v>18</v>
      </c>
      <c r="I484" s="92">
        <v>1</v>
      </c>
      <c r="J484" s="175">
        <v>16</v>
      </c>
      <c r="K484" s="175">
        <v>2124</v>
      </c>
      <c r="L484" s="178">
        <v>0</v>
      </c>
      <c r="M484" s="178"/>
      <c r="N484" s="177">
        <f t="shared" ref="N484" si="176">IF(J484=0,0,(K484-L484)/J484)</f>
        <v>132.75</v>
      </c>
      <c r="O484" s="175">
        <v>77</v>
      </c>
      <c r="P484" s="92">
        <f t="shared" ref="P484:R484" si="177">P483</f>
        <v>24</v>
      </c>
      <c r="Q484" s="92">
        <f t="shared" si="177"/>
        <v>1</v>
      </c>
      <c r="R484" s="92">
        <f t="shared" si="177"/>
        <v>47749</v>
      </c>
      <c r="S484" s="93" t="s">
        <v>458</v>
      </c>
    </row>
    <row r="485" spans="1:19" s="93" customFormat="1" ht="15.75">
      <c r="A485" s="91">
        <f t="shared" si="163"/>
        <v>42821</v>
      </c>
      <c r="B485" s="92">
        <f t="shared" si="164"/>
        <v>22</v>
      </c>
      <c r="C485" s="99" t="s">
        <v>450</v>
      </c>
      <c r="D485" s="99"/>
      <c r="E485" s="99"/>
      <c r="F485" s="100">
        <v>67</v>
      </c>
      <c r="G485" s="101" t="s">
        <v>58</v>
      </c>
      <c r="H485" s="92">
        <f t="shared" si="165"/>
        <v>18</v>
      </c>
      <c r="I485" s="92">
        <v>2</v>
      </c>
      <c r="J485" s="175">
        <v>15</v>
      </c>
      <c r="K485" s="175">
        <v>1974</v>
      </c>
      <c r="L485" s="178">
        <v>0</v>
      </c>
      <c r="M485" s="178"/>
      <c r="N485" s="177">
        <f t="shared" si="161"/>
        <v>131.6</v>
      </c>
      <c r="O485" s="175">
        <v>55</v>
      </c>
      <c r="P485" s="92">
        <f t="shared" ref="P485:R485" si="178">P484</f>
        <v>24</v>
      </c>
      <c r="Q485" s="92">
        <f t="shared" si="178"/>
        <v>1</v>
      </c>
      <c r="R485" s="92">
        <f t="shared" si="178"/>
        <v>47749</v>
      </c>
    </row>
    <row r="486" spans="1:19" s="93" customFormat="1" ht="15.75">
      <c r="A486" s="91">
        <f t="shared" si="163"/>
        <v>42821</v>
      </c>
      <c r="B486" s="92">
        <f t="shared" si="164"/>
        <v>23</v>
      </c>
      <c r="C486" s="125" t="s">
        <v>429</v>
      </c>
      <c r="D486" s="125"/>
      <c r="E486" s="125"/>
      <c r="F486" s="126">
        <v>66</v>
      </c>
      <c r="G486" s="125" t="s">
        <v>58</v>
      </c>
      <c r="H486" s="92">
        <f t="shared" si="165"/>
        <v>18</v>
      </c>
      <c r="I486" s="92">
        <v>6</v>
      </c>
      <c r="J486" s="175">
        <v>0</v>
      </c>
      <c r="K486" s="175">
        <v>0</v>
      </c>
      <c r="L486" s="178">
        <v>0</v>
      </c>
      <c r="M486" s="178"/>
      <c r="N486" s="177">
        <f t="shared" ref="N486" si="179">IF(J486=0,0,(K486-L486)/J486)</f>
        <v>0</v>
      </c>
      <c r="O486" s="175">
        <v>0</v>
      </c>
      <c r="P486" s="92">
        <f t="shared" ref="P486:R486" si="180">P485</f>
        <v>24</v>
      </c>
      <c r="Q486" s="92">
        <f t="shared" si="180"/>
        <v>1</v>
      </c>
      <c r="R486" s="92">
        <f t="shared" si="180"/>
        <v>47749</v>
      </c>
      <c r="S486" s="93" t="s">
        <v>462</v>
      </c>
    </row>
    <row r="487" spans="1:19" s="93" customFormat="1" ht="16.149999999999999" thickBot="1">
      <c r="A487" s="152">
        <f t="shared" si="163"/>
        <v>42821</v>
      </c>
      <c r="B487" s="153">
        <f t="shared" si="164"/>
        <v>24</v>
      </c>
      <c r="C487" s="199" t="s">
        <v>461</v>
      </c>
      <c r="D487" s="199"/>
      <c r="E487" s="199"/>
      <c r="F487" s="200">
        <v>52</v>
      </c>
      <c r="G487" s="201" t="s">
        <v>55</v>
      </c>
      <c r="H487" s="153">
        <f t="shared" si="165"/>
        <v>18</v>
      </c>
      <c r="I487" s="153">
        <v>1</v>
      </c>
      <c r="J487" s="186">
        <v>16</v>
      </c>
      <c r="K487" s="186">
        <v>2089</v>
      </c>
      <c r="L487" s="187">
        <v>22</v>
      </c>
      <c r="M487" s="187"/>
      <c r="N487" s="188">
        <f t="shared" si="161"/>
        <v>129.1875</v>
      </c>
      <c r="O487" s="186">
        <v>299</v>
      </c>
      <c r="P487" s="153">
        <f t="shared" ref="P487:R487" si="181">P486</f>
        <v>24</v>
      </c>
      <c r="Q487" s="153">
        <f t="shared" si="181"/>
        <v>1</v>
      </c>
      <c r="R487" s="153">
        <f t="shared" si="181"/>
        <v>47749</v>
      </c>
      <c r="S487" s="158" t="s">
        <v>458</v>
      </c>
    </row>
    <row r="488" spans="1:19" s="29" customFormat="1" ht="16.149999999999999" thickTop="1">
      <c r="A488" s="27">
        <f>A487+7</f>
        <v>42828</v>
      </c>
      <c r="B488" s="28">
        <v>1</v>
      </c>
      <c r="C488" s="29" t="s">
        <v>32</v>
      </c>
      <c r="F488" s="28">
        <v>115</v>
      </c>
      <c r="G488" s="29" t="s">
        <v>55</v>
      </c>
      <c r="H488" s="28">
        <f>H487+1</f>
        <v>19</v>
      </c>
      <c r="I488" s="28">
        <v>18</v>
      </c>
      <c r="J488" s="181">
        <v>16</v>
      </c>
      <c r="K488" s="181">
        <v>2153</v>
      </c>
      <c r="L488" s="182">
        <v>63</v>
      </c>
      <c r="M488" s="182"/>
      <c r="N488" s="183">
        <f>IF(J488=0,0,(K488-L488)/J488)</f>
        <v>130.625</v>
      </c>
      <c r="O488" s="181">
        <v>503</v>
      </c>
      <c r="P488" s="28">
        <f>COUNTA(C488:C514)</f>
        <v>27</v>
      </c>
      <c r="Q488" s="28">
        <v>1</v>
      </c>
      <c r="R488" s="28">
        <f>SUM(K488:K514)</f>
        <v>54323</v>
      </c>
      <c r="S488" s="198">
        <f>SUM(L488:L514)</f>
        <v>910</v>
      </c>
    </row>
    <row r="489" spans="1:19" s="29" customFormat="1" ht="15.75">
      <c r="A489" s="27">
        <f>A488</f>
        <v>42828</v>
      </c>
      <c r="B489" s="28">
        <f>B488+1</f>
        <v>2</v>
      </c>
      <c r="C489" s="88" t="s">
        <v>408</v>
      </c>
      <c r="D489" s="88"/>
      <c r="E489" s="88"/>
      <c r="F489" s="89">
        <v>99</v>
      </c>
      <c r="G489" s="39" t="s">
        <v>55</v>
      </c>
      <c r="H489" s="28">
        <f>H488</f>
        <v>19</v>
      </c>
      <c r="I489" s="28">
        <v>8</v>
      </c>
      <c r="J489" s="181">
        <v>16</v>
      </c>
      <c r="K489" s="181">
        <v>2125</v>
      </c>
      <c r="L489" s="182">
        <v>17</v>
      </c>
      <c r="M489" s="182"/>
      <c r="N489" s="183">
        <f t="shared" ref="N489:N514" si="182">IF(J489=0,0,(K489-L489)/J489)</f>
        <v>131.75</v>
      </c>
      <c r="O489" s="181">
        <v>298</v>
      </c>
      <c r="P489" s="28">
        <f>P488</f>
        <v>27</v>
      </c>
      <c r="Q489" s="28">
        <f t="shared" ref="Q489:R489" si="183">Q488</f>
        <v>1</v>
      </c>
      <c r="R489" s="28">
        <f t="shared" si="183"/>
        <v>54323</v>
      </c>
      <c r="S489" s="29" t="s">
        <v>463</v>
      </c>
    </row>
    <row r="490" spans="1:19" s="29" customFormat="1" ht="15.75">
      <c r="A490" s="27">
        <f t="shared" ref="A490:A514" si="184">A489</f>
        <v>42828</v>
      </c>
      <c r="B490" s="28">
        <f t="shared" ref="B490:B514" si="185">B489+1</f>
        <v>3</v>
      </c>
      <c r="C490" s="88" t="s">
        <v>28</v>
      </c>
      <c r="D490" s="88"/>
      <c r="E490" s="88"/>
      <c r="F490" s="89">
        <v>97</v>
      </c>
      <c r="G490" s="39" t="s">
        <v>55</v>
      </c>
      <c r="H490" s="28">
        <f t="shared" ref="H490:H514" si="186">H489</f>
        <v>19</v>
      </c>
      <c r="I490" s="28">
        <v>16</v>
      </c>
      <c r="J490" s="181">
        <v>16</v>
      </c>
      <c r="K490" s="181">
        <v>2160</v>
      </c>
      <c r="L490" s="182">
        <v>10</v>
      </c>
      <c r="M490" s="182"/>
      <c r="N490" s="183">
        <f t="shared" si="182"/>
        <v>134.375</v>
      </c>
      <c r="O490" s="181">
        <v>260</v>
      </c>
      <c r="P490" s="28">
        <f t="shared" ref="P490:R490" si="187">P489</f>
        <v>27</v>
      </c>
      <c r="Q490" s="28">
        <f t="shared" si="187"/>
        <v>1</v>
      </c>
      <c r="R490" s="28">
        <f t="shared" si="187"/>
        <v>54323</v>
      </c>
      <c r="S490" s="183">
        <f>AVERAGE(N488:N514)</f>
        <v>130.29891975308641</v>
      </c>
    </row>
    <row r="491" spans="1:19" s="29" customFormat="1" ht="15.75">
      <c r="A491" s="27">
        <f t="shared" si="184"/>
        <v>42828</v>
      </c>
      <c r="B491" s="28">
        <f t="shared" si="185"/>
        <v>4</v>
      </c>
      <c r="C491" s="88" t="s">
        <v>373</v>
      </c>
      <c r="D491" s="88"/>
      <c r="E491" s="88"/>
      <c r="F491" s="89">
        <v>96</v>
      </c>
      <c r="G491" s="38" t="s">
        <v>55</v>
      </c>
      <c r="H491" s="28">
        <f t="shared" si="186"/>
        <v>19</v>
      </c>
      <c r="I491" s="28">
        <v>13</v>
      </c>
      <c r="J491" s="181">
        <v>16</v>
      </c>
      <c r="K491" s="181">
        <v>2160</v>
      </c>
      <c r="L491" s="182">
        <v>74</v>
      </c>
      <c r="M491" s="182"/>
      <c r="N491" s="183">
        <f t="shared" si="182"/>
        <v>130.375</v>
      </c>
      <c r="O491" s="181">
        <v>157</v>
      </c>
      <c r="P491" s="28">
        <f t="shared" ref="P491:R491" si="188">P490</f>
        <v>27</v>
      </c>
      <c r="Q491" s="28">
        <f t="shared" si="188"/>
        <v>1</v>
      </c>
      <c r="R491" s="28">
        <f t="shared" si="188"/>
        <v>54323</v>
      </c>
    </row>
    <row r="492" spans="1:19" s="29" customFormat="1" ht="15.75">
      <c r="A492" s="27">
        <f t="shared" si="184"/>
        <v>42828</v>
      </c>
      <c r="B492" s="28">
        <f t="shared" si="185"/>
        <v>5</v>
      </c>
      <c r="C492" s="195" t="s">
        <v>464</v>
      </c>
      <c r="D492" s="195"/>
      <c r="E492" s="195"/>
      <c r="F492" s="196">
        <v>88</v>
      </c>
      <c r="G492" s="195" t="s">
        <v>465</v>
      </c>
      <c r="H492" s="28">
        <f t="shared" si="186"/>
        <v>19</v>
      </c>
      <c r="I492" s="28">
        <v>17</v>
      </c>
      <c r="J492" s="181">
        <v>16</v>
      </c>
      <c r="K492" s="181">
        <v>2101</v>
      </c>
      <c r="L492" s="182">
        <v>38</v>
      </c>
      <c r="M492" s="182"/>
      <c r="N492" s="183">
        <f t="shared" si="182"/>
        <v>128.9375</v>
      </c>
      <c r="O492" s="181">
        <v>551</v>
      </c>
      <c r="P492" s="28">
        <f t="shared" ref="P492:R492" si="189">P491</f>
        <v>27</v>
      </c>
      <c r="Q492" s="28">
        <f t="shared" si="189"/>
        <v>1</v>
      </c>
      <c r="R492" s="28">
        <f t="shared" si="189"/>
        <v>54323</v>
      </c>
    </row>
    <row r="493" spans="1:19" s="29" customFormat="1" ht="15.75">
      <c r="A493" s="27">
        <f t="shared" si="184"/>
        <v>42828</v>
      </c>
      <c r="B493" s="28">
        <f t="shared" si="185"/>
        <v>6</v>
      </c>
      <c r="C493" s="29" t="s">
        <v>387</v>
      </c>
      <c r="F493" s="28">
        <v>88</v>
      </c>
      <c r="G493" s="29" t="s">
        <v>56</v>
      </c>
      <c r="H493" s="28">
        <f t="shared" si="186"/>
        <v>19</v>
      </c>
      <c r="I493" s="28">
        <v>9</v>
      </c>
      <c r="J493" s="181">
        <v>15</v>
      </c>
      <c r="K493" s="181">
        <v>1961</v>
      </c>
      <c r="L493" s="182">
        <v>3</v>
      </c>
      <c r="M493" s="182"/>
      <c r="N493" s="183">
        <f t="shared" si="182"/>
        <v>130.53333333333333</v>
      </c>
      <c r="O493" s="181">
        <v>99</v>
      </c>
      <c r="P493" s="28">
        <f t="shared" ref="P493:R493" si="190">P492</f>
        <v>27</v>
      </c>
      <c r="Q493" s="28">
        <f t="shared" si="190"/>
        <v>1</v>
      </c>
      <c r="R493" s="28">
        <f t="shared" si="190"/>
        <v>54323</v>
      </c>
    </row>
    <row r="494" spans="1:19" s="29" customFormat="1" ht="15.75">
      <c r="A494" s="27">
        <f t="shared" si="184"/>
        <v>42828</v>
      </c>
      <c r="B494" s="28">
        <f t="shared" si="185"/>
        <v>7</v>
      </c>
      <c r="C494" s="29" t="s">
        <v>389</v>
      </c>
      <c r="F494" s="28">
        <v>85</v>
      </c>
      <c r="G494" s="29" t="s">
        <v>55</v>
      </c>
      <c r="H494" s="28">
        <f t="shared" si="186"/>
        <v>19</v>
      </c>
      <c r="I494" s="28">
        <v>9</v>
      </c>
      <c r="J494" s="181">
        <v>16</v>
      </c>
      <c r="K494" s="181">
        <v>2136</v>
      </c>
      <c r="L494" s="182">
        <v>9</v>
      </c>
      <c r="M494" s="182"/>
      <c r="N494" s="183">
        <f t="shared" ref="N494" si="191">IF(J494=0,0,(K494-L494)/J494)</f>
        <v>132.9375</v>
      </c>
      <c r="O494" s="181">
        <v>280</v>
      </c>
      <c r="P494" s="28">
        <f t="shared" ref="P494:R494" si="192">P493</f>
        <v>27</v>
      </c>
      <c r="Q494" s="28">
        <f t="shared" si="192"/>
        <v>1</v>
      </c>
      <c r="R494" s="28">
        <f t="shared" si="192"/>
        <v>54323</v>
      </c>
    </row>
    <row r="495" spans="1:19" s="29" customFormat="1" ht="15.75">
      <c r="A495" s="27">
        <f t="shared" si="184"/>
        <v>42828</v>
      </c>
      <c r="B495" s="28">
        <f t="shared" si="185"/>
        <v>8</v>
      </c>
      <c r="C495" s="29" t="s">
        <v>30</v>
      </c>
      <c r="F495" s="28">
        <v>84</v>
      </c>
      <c r="G495" s="29" t="s">
        <v>55</v>
      </c>
      <c r="H495" s="28">
        <f t="shared" si="186"/>
        <v>19</v>
      </c>
      <c r="I495" s="28">
        <v>17</v>
      </c>
      <c r="J495" s="181">
        <v>16</v>
      </c>
      <c r="K495" s="181">
        <v>2160</v>
      </c>
      <c r="L495" s="182">
        <v>82</v>
      </c>
      <c r="M495" s="182"/>
      <c r="N495" s="183">
        <f t="shared" si="182"/>
        <v>129.875</v>
      </c>
      <c r="O495" s="181">
        <v>668</v>
      </c>
      <c r="P495" s="28">
        <f t="shared" ref="P495:R495" si="193">P494</f>
        <v>27</v>
      </c>
      <c r="Q495" s="28">
        <f t="shared" si="193"/>
        <v>1</v>
      </c>
      <c r="R495" s="28">
        <f t="shared" si="193"/>
        <v>54323</v>
      </c>
    </row>
    <row r="496" spans="1:19" s="29" customFormat="1" ht="15.75">
      <c r="A496" s="27">
        <f t="shared" si="184"/>
        <v>42828</v>
      </c>
      <c r="B496" s="28">
        <f t="shared" si="185"/>
        <v>9</v>
      </c>
      <c r="C496" s="63" t="s">
        <v>466</v>
      </c>
      <c r="D496" s="63"/>
      <c r="E496" s="63"/>
      <c r="F496" s="124">
        <v>83</v>
      </c>
      <c r="G496" s="121" t="s">
        <v>415</v>
      </c>
      <c r="H496" s="28">
        <f t="shared" si="186"/>
        <v>19</v>
      </c>
      <c r="I496" s="28">
        <v>1</v>
      </c>
      <c r="J496" s="181">
        <v>16</v>
      </c>
      <c r="K496" s="181">
        <v>2116</v>
      </c>
      <c r="L496" s="182">
        <v>60</v>
      </c>
      <c r="M496" s="182"/>
      <c r="N496" s="183">
        <f t="shared" si="182"/>
        <v>128.5</v>
      </c>
      <c r="O496" s="181">
        <v>186</v>
      </c>
      <c r="P496" s="28">
        <f t="shared" ref="P496:R496" si="194">P495</f>
        <v>27</v>
      </c>
      <c r="Q496" s="28">
        <f t="shared" si="194"/>
        <v>1</v>
      </c>
      <c r="R496" s="28">
        <f t="shared" si="194"/>
        <v>54323</v>
      </c>
    </row>
    <row r="497" spans="1:18" s="29" customFormat="1" ht="15.75">
      <c r="A497" s="27">
        <f t="shared" si="184"/>
        <v>42828</v>
      </c>
      <c r="B497" s="28">
        <f t="shared" si="185"/>
        <v>10</v>
      </c>
      <c r="C497" s="29" t="s">
        <v>278</v>
      </c>
      <c r="F497" s="28">
        <v>83</v>
      </c>
      <c r="G497" s="29" t="s">
        <v>415</v>
      </c>
      <c r="H497" s="28">
        <f t="shared" si="186"/>
        <v>19</v>
      </c>
      <c r="I497" s="28">
        <v>18</v>
      </c>
      <c r="J497" s="181">
        <v>16</v>
      </c>
      <c r="K497" s="181">
        <v>2122</v>
      </c>
      <c r="L497" s="182">
        <v>142</v>
      </c>
      <c r="M497" s="182"/>
      <c r="N497" s="183">
        <f t="shared" si="182"/>
        <v>123.75</v>
      </c>
      <c r="O497" s="181">
        <v>153</v>
      </c>
      <c r="P497" s="28">
        <f t="shared" ref="P497:R497" si="195">P496</f>
        <v>27</v>
      </c>
      <c r="Q497" s="28">
        <f t="shared" si="195"/>
        <v>1</v>
      </c>
      <c r="R497" s="28">
        <f t="shared" si="195"/>
        <v>54323</v>
      </c>
    </row>
    <row r="498" spans="1:18" s="29" customFormat="1" ht="15.75">
      <c r="A498" s="27">
        <f t="shared" si="184"/>
        <v>42828</v>
      </c>
      <c r="B498" s="28">
        <f t="shared" si="185"/>
        <v>11</v>
      </c>
      <c r="C498" s="29" t="s">
        <v>379</v>
      </c>
      <c r="F498" s="28">
        <v>81</v>
      </c>
      <c r="G498" s="29" t="s">
        <v>56</v>
      </c>
      <c r="H498" s="28">
        <f t="shared" si="186"/>
        <v>19</v>
      </c>
      <c r="I498" s="28">
        <v>19</v>
      </c>
      <c r="J498" s="181">
        <v>16</v>
      </c>
      <c r="K498" s="181">
        <v>2128</v>
      </c>
      <c r="L498" s="182">
        <v>21</v>
      </c>
      <c r="M498" s="182"/>
      <c r="N498" s="183">
        <f t="shared" si="182"/>
        <v>131.6875</v>
      </c>
      <c r="O498" s="181">
        <v>115</v>
      </c>
      <c r="P498" s="28">
        <f t="shared" ref="P498:R498" si="196">P497</f>
        <v>27</v>
      </c>
      <c r="Q498" s="28">
        <f t="shared" si="196"/>
        <v>1</v>
      </c>
      <c r="R498" s="28">
        <f t="shared" si="196"/>
        <v>54323</v>
      </c>
    </row>
    <row r="499" spans="1:18" s="29" customFormat="1" ht="15.75">
      <c r="A499" s="27">
        <f t="shared" si="184"/>
        <v>42828</v>
      </c>
      <c r="B499" s="28">
        <f t="shared" si="185"/>
        <v>12</v>
      </c>
      <c r="C499" s="88" t="s">
        <v>398</v>
      </c>
      <c r="D499" s="88"/>
      <c r="E499" s="88"/>
      <c r="F499" s="89">
        <v>81</v>
      </c>
      <c r="G499" s="29" t="s">
        <v>56</v>
      </c>
      <c r="H499" s="28">
        <f t="shared" si="186"/>
        <v>19</v>
      </c>
      <c r="I499" s="28">
        <v>8</v>
      </c>
      <c r="J499" s="181">
        <v>15</v>
      </c>
      <c r="K499" s="181">
        <v>1966</v>
      </c>
      <c r="L499" s="182">
        <v>53</v>
      </c>
      <c r="M499" s="182"/>
      <c r="N499" s="183">
        <f t="shared" si="182"/>
        <v>127.53333333333333</v>
      </c>
      <c r="O499" s="181">
        <v>333</v>
      </c>
      <c r="P499" s="28">
        <f t="shared" ref="P499:R499" si="197">P498</f>
        <v>27</v>
      </c>
      <c r="Q499" s="28">
        <f t="shared" si="197"/>
        <v>1</v>
      </c>
      <c r="R499" s="28">
        <f t="shared" si="197"/>
        <v>54323</v>
      </c>
    </row>
    <row r="500" spans="1:18" s="29" customFormat="1" ht="15.75">
      <c r="A500" s="27">
        <f t="shared" si="184"/>
        <v>42828</v>
      </c>
      <c r="B500" s="28">
        <f t="shared" si="185"/>
        <v>13</v>
      </c>
      <c r="C500" s="88" t="s">
        <v>34</v>
      </c>
      <c r="D500" s="88"/>
      <c r="E500" s="88"/>
      <c r="F500" s="89">
        <v>80</v>
      </c>
      <c r="G500" s="39" t="s">
        <v>55</v>
      </c>
      <c r="H500" s="28">
        <f t="shared" si="186"/>
        <v>19</v>
      </c>
      <c r="I500" s="28">
        <v>16</v>
      </c>
      <c r="J500" s="184">
        <v>16</v>
      </c>
      <c r="K500" s="184">
        <v>2142</v>
      </c>
      <c r="L500" s="182">
        <v>60</v>
      </c>
      <c r="M500" s="182"/>
      <c r="N500" s="183">
        <f t="shared" si="182"/>
        <v>130.125</v>
      </c>
      <c r="O500" s="184">
        <v>519</v>
      </c>
      <c r="P500" s="28">
        <f t="shared" ref="P500:R500" si="198">P499</f>
        <v>27</v>
      </c>
      <c r="Q500" s="28">
        <f t="shared" si="198"/>
        <v>1</v>
      </c>
      <c r="R500" s="28">
        <f t="shared" si="198"/>
        <v>54323</v>
      </c>
    </row>
    <row r="501" spans="1:18" s="29" customFormat="1" ht="15.75">
      <c r="A501" s="27">
        <f t="shared" si="184"/>
        <v>42828</v>
      </c>
      <c r="B501" s="28">
        <f t="shared" si="185"/>
        <v>14</v>
      </c>
      <c r="C501" s="88" t="s">
        <v>367</v>
      </c>
      <c r="D501" s="88"/>
      <c r="E501" s="88"/>
      <c r="F501" s="89">
        <v>77</v>
      </c>
      <c r="G501" s="39" t="s">
        <v>366</v>
      </c>
      <c r="H501" s="28">
        <f t="shared" si="186"/>
        <v>19</v>
      </c>
      <c r="I501" s="28">
        <v>12</v>
      </c>
      <c r="J501" s="184">
        <v>16</v>
      </c>
      <c r="K501" s="184">
        <v>2148</v>
      </c>
      <c r="L501" s="182">
        <v>40</v>
      </c>
      <c r="M501" s="182"/>
      <c r="N501" s="183">
        <f t="shared" si="182"/>
        <v>131.75</v>
      </c>
      <c r="O501" s="184">
        <v>317</v>
      </c>
      <c r="P501" s="28">
        <f t="shared" ref="P501:R501" si="199">P500</f>
        <v>27</v>
      </c>
      <c r="Q501" s="28">
        <f t="shared" si="199"/>
        <v>1</v>
      </c>
      <c r="R501" s="28">
        <f t="shared" si="199"/>
        <v>54323</v>
      </c>
    </row>
    <row r="502" spans="1:18" s="29" customFormat="1" ht="15.75">
      <c r="A502" s="27">
        <f t="shared" si="184"/>
        <v>42828</v>
      </c>
      <c r="B502" s="28">
        <f t="shared" si="185"/>
        <v>15</v>
      </c>
      <c r="C502" s="88" t="s">
        <v>460</v>
      </c>
      <c r="D502" s="88"/>
      <c r="E502" s="88"/>
      <c r="F502" s="89">
        <v>76</v>
      </c>
      <c r="G502" s="39" t="s">
        <v>366</v>
      </c>
      <c r="H502" s="28">
        <f t="shared" si="186"/>
        <v>19</v>
      </c>
      <c r="I502" s="28">
        <v>2</v>
      </c>
      <c r="J502" s="181">
        <v>15</v>
      </c>
      <c r="K502" s="181">
        <v>1932</v>
      </c>
      <c r="L502" s="182">
        <v>24</v>
      </c>
      <c r="M502" s="182"/>
      <c r="N502" s="183">
        <f t="shared" si="182"/>
        <v>127.2</v>
      </c>
      <c r="O502" s="181">
        <v>168</v>
      </c>
      <c r="P502" s="28">
        <f t="shared" ref="P502:R502" si="200">P501</f>
        <v>27</v>
      </c>
      <c r="Q502" s="28">
        <f t="shared" si="200"/>
        <v>1</v>
      </c>
      <c r="R502" s="28">
        <f t="shared" si="200"/>
        <v>54323</v>
      </c>
    </row>
    <row r="503" spans="1:18" s="29" customFormat="1" ht="15.75">
      <c r="A503" s="27">
        <f t="shared" si="184"/>
        <v>42828</v>
      </c>
      <c r="B503" s="28">
        <f t="shared" si="185"/>
        <v>16</v>
      </c>
      <c r="C503" s="88" t="s">
        <v>437</v>
      </c>
      <c r="D503" s="88"/>
      <c r="E503" s="88"/>
      <c r="F503" s="89">
        <v>73</v>
      </c>
      <c r="G503" s="39" t="s">
        <v>366</v>
      </c>
      <c r="H503" s="28">
        <f t="shared" si="186"/>
        <v>19</v>
      </c>
      <c r="I503" s="28">
        <v>3</v>
      </c>
      <c r="J503" s="181">
        <v>16</v>
      </c>
      <c r="K503" s="181">
        <v>2103</v>
      </c>
      <c r="L503" s="182">
        <v>55</v>
      </c>
      <c r="M503" s="182"/>
      <c r="N503" s="183">
        <f t="shared" si="182"/>
        <v>128</v>
      </c>
      <c r="O503" s="181">
        <v>211</v>
      </c>
      <c r="P503" s="28">
        <f t="shared" ref="P503:R503" si="201">P502</f>
        <v>27</v>
      </c>
      <c r="Q503" s="28">
        <f t="shared" si="201"/>
        <v>1</v>
      </c>
      <c r="R503" s="28">
        <f t="shared" si="201"/>
        <v>54323</v>
      </c>
    </row>
    <row r="504" spans="1:18" s="29" customFormat="1" ht="15.75">
      <c r="A504" s="27">
        <f t="shared" si="184"/>
        <v>42828</v>
      </c>
      <c r="B504" s="28">
        <f t="shared" si="185"/>
        <v>17</v>
      </c>
      <c r="C504" s="88" t="s">
        <v>409</v>
      </c>
      <c r="D504" s="88"/>
      <c r="E504" s="88"/>
      <c r="F504" s="89">
        <v>73</v>
      </c>
      <c r="G504" s="39" t="s">
        <v>366</v>
      </c>
      <c r="H504" s="28">
        <f t="shared" si="186"/>
        <v>19</v>
      </c>
      <c r="I504" s="28">
        <v>8</v>
      </c>
      <c r="J504" s="181">
        <v>15</v>
      </c>
      <c r="K504" s="181">
        <v>1961</v>
      </c>
      <c r="L504" s="182">
        <v>27</v>
      </c>
      <c r="M504" s="182"/>
      <c r="N504" s="183">
        <f t="shared" si="182"/>
        <v>128.93333333333334</v>
      </c>
      <c r="O504" s="181">
        <v>51</v>
      </c>
      <c r="P504" s="28">
        <f t="shared" ref="P504:R504" si="202">P503</f>
        <v>27</v>
      </c>
      <c r="Q504" s="28">
        <f t="shared" si="202"/>
        <v>1</v>
      </c>
      <c r="R504" s="28">
        <f t="shared" si="202"/>
        <v>54323</v>
      </c>
    </row>
    <row r="505" spans="1:18" s="29" customFormat="1" ht="15.75">
      <c r="A505" s="27">
        <f t="shared" si="184"/>
        <v>42828</v>
      </c>
      <c r="B505" s="28">
        <f t="shared" si="185"/>
        <v>18</v>
      </c>
      <c r="C505" s="88" t="s">
        <v>410</v>
      </c>
      <c r="D505" s="88"/>
      <c r="E505" s="88"/>
      <c r="F505" s="89">
        <v>71</v>
      </c>
      <c r="G505" s="39" t="s">
        <v>58</v>
      </c>
      <c r="H505" s="28">
        <f t="shared" si="186"/>
        <v>19</v>
      </c>
      <c r="I505" s="28">
        <v>5</v>
      </c>
      <c r="J505" s="181">
        <v>15</v>
      </c>
      <c r="K505" s="181">
        <v>2002</v>
      </c>
      <c r="L505" s="182">
        <v>0</v>
      </c>
      <c r="M505" s="182"/>
      <c r="N505" s="183">
        <f t="shared" si="182"/>
        <v>133.46666666666667</v>
      </c>
      <c r="O505" s="181">
        <v>61</v>
      </c>
      <c r="P505" s="28">
        <f t="shared" ref="P505:R505" si="203">P504</f>
        <v>27</v>
      </c>
      <c r="Q505" s="28">
        <f t="shared" si="203"/>
        <v>1</v>
      </c>
      <c r="R505" s="28">
        <f t="shared" si="203"/>
        <v>54323</v>
      </c>
    </row>
    <row r="506" spans="1:18" s="29" customFormat="1" ht="15.75">
      <c r="A506" s="27">
        <f t="shared" si="184"/>
        <v>42828</v>
      </c>
      <c r="B506" s="28">
        <f t="shared" si="185"/>
        <v>19</v>
      </c>
      <c r="C506" s="88" t="s">
        <v>50</v>
      </c>
      <c r="D506" s="88"/>
      <c r="E506" s="88"/>
      <c r="F506" s="89">
        <v>70</v>
      </c>
      <c r="G506" s="39" t="s">
        <v>366</v>
      </c>
      <c r="H506" s="28">
        <f t="shared" si="186"/>
        <v>19</v>
      </c>
      <c r="I506" s="28">
        <v>19</v>
      </c>
      <c r="J506" s="181">
        <v>16</v>
      </c>
      <c r="K506" s="181">
        <v>2097</v>
      </c>
      <c r="L506" s="182">
        <v>0</v>
      </c>
      <c r="M506" s="182"/>
      <c r="N506" s="183">
        <f t="shared" si="182"/>
        <v>131.0625</v>
      </c>
      <c r="O506" s="181">
        <v>92</v>
      </c>
      <c r="P506" s="28">
        <f t="shared" ref="P506:R506" si="204">P505</f>
        <v>27</v>
      </c>
      <c r="Q506" s="28">
        <f t="shared" si="204"/>
        <v>1</v>
      </c>
      <c r="R506" s="28">
        <f t="shared" si="204"/>
        <v>54323</v>
      </c>
    </row>
    <row r="507" spans="1:18" s="29" customFormat="1" ht="15.75">
      <c r="A507" s="27">
        <f t="shared" si="184"/>
        <v>42828</v>
      </c>
      <c r="B507" s="28">
        <f t="shared" si="185"/>
        <v>20</v>
      </c>
      <c r="C507" s="88" t="s">
        <v>439</v>
      </c>
      <c r="D507" s="88"/>
      <c r="E507" s="88"/>
      <c r="F507" s="89">
        <v>71</v>
      </c>
      <c r="G507" s="39" t="s">
        <v>366</v>
      </c>
      <c r="H507" s="28">
        <f t="shared" si="186"/>
        <v>19</v>
      </c>
      <c r="I507" s="28">
        <v>3</v>
      </c>
      <c r="J507" s="181">
        <v>15</v>
      </c>
      <c r="K507" s="181">
        <v>1989</v>
      </c>
      <c r="L507" s="182">
        <v>3</v>
      </c>
      <c r="M507" s="182"/>
      <c r="N507" s="183">
        <f t="shared" si="182"/>
        <v>132.4</v>
      </c>
      <c r="O507" s="181">
        <v>377</v>
      </c>
      <c r="P507" s="28">
        <f t="shared" ref="P507:R507" si="205">P506</f>
        <v>27</v>
      </c>
      <c r="Q507" s="28">
        <f t="shared" si="205"/>
        <v>1</v>
      </c>
      <c r="R507" s="28">
        <f t="shared" si="205"/>
        <v>54323</v>
      </c>
    </row>
    <row r="508" spans="1:18" s="29" customFormat="1" ht="15.75">
      <c r="A508" s="27">
        <f t="shared" si="184"/>
        <v>42828</v>
      </c>
      <c r="B508" s="28">
        <f t="shared" si="185"/>
        <v>21</v>
      </c>
      <c r="C508" s="88" t="s">
        <v>451</v>
      </c>
      <c r="D508" s="88"/>
      <c r="E508" s="88"/>
      <c r="F508" s="89">
        <v>70</v>
      </c>
      <c r="G508" s="39" t="s">
        <v>294</v>
      </c>
      <c r="H508" s="28">
        <f t="shared" si="186"/>
        <v>19</v>
      </c>
      <c r="I508" s="28">
        <v>2</v>
      </c>
      <c r="J508" s="181">
        <v>15</v>
      </c>
      <c r="K508" s="181">
        <v>1996</v>
      </c>
      <c r="L508" s="182">
        <v>0</v>
      </c>
      <c r="M508" s="182"/>
      <c r="N508" s="183">
        <f>IF(J508=0,0,(K508-L508)/J508)</f>
        <v>133.06666666666666</v>
      </c>
      <c r="O508" s="181">
        <v>194</v>
      </c>
      <c r="P508" s="28">
        <f t="shared" ref="P508:R508" si="206">P507</f>
        <v>27</v>
      </c>
      <c r="Q508" s="28">
        <f t="shared" si="206"/>
        <v>1</v>
      </c>
      <c r="R508" s="28">
        <f t="shared" si="206"/>
        <v>54323</v>
      </c>
    </row>
    <row r="509" spans="1:18" s="29" customFormat="1" ht="15.75">
      <c r="A509" s="27">
        <f t="shared" si="184"/>
        <v>42828</v>
      </c>
      <c r="B509" s="28">
        <f t="shared" si="185"/>
        <v>22</v>
      </c>
      <c r="C509" s="88" t="s">
        <v>338</v>
      </c>
      <c r="D509" s="88"/>
      <c r="E509" s="88"/>
      <c r="F509" s="89">
        <v>68</v>
      </c>
      <c r="G509" s="39" t="s">
        <v>415</v>
      </c>
      <c r="H509" s="28">
        <f t="shared" si="186"/>
        <v>19</v>
      </c>
      <c r="I509" s="28">
        <v>15</v>
      </c>
      <c r="J509" s="181">
        <v>15</v>
      </c>
      <c r="K509" s="181">
        <v>2002</v>
      </c>
      <c r="L509" s="182">
        <v>30</v>
      </c>
      <c r="M509" s="182"/>
      <c r="N509" s="183">
        <f t="shared" si="182"/>
        <v>131.46666666666667</v>
      </c>
      <c r="O509" s="181">
        <v>257</v>
      </c>
      <c r="P509" s="28">
        <f t="shared" ref="P509:R509" si="207">P508</f>
        <v>27</v>
      </c>
      <c r="Q509" s="28">
        <f t="shared" si="207"/>
        <v>1</v>
      </c>
      <c r="R509" s="28">
        <f t="shared" si="207"/>
        <v>54323</v>
      </c>
    </row>
    <row r="510" spans="1:18" s="29" customFormat="1" ht="15.75">
      <c r="A510" s="27">
        <f t="shared" si="184"/>
        <v>42828</v>
      </c>
      <c r="B510" s="28">
        <f t="shared" si="185"/>
        <v>23</v>
      </c>
      <c r="C510" s="88" t="s">
        <v>440</v>
      </c>
      <c r="D510" s="88"/>
      <c r="E510" s="88"/>
      <c r="F510" s="89">
        <v>67</v>
      </c>
      <c r="G510" s="39" t="s">
        <v>58</v>
      </c>
      <c r="H510" s="28">
        <f t="shared" si="186"/>
        <v>19</v>
      </c>
      <c r="I510" s="28">
        <v>3</v>
      </c>
      <c r="J510" s="181">
        <v>15</v>
      </c>
      <c r="K510" s="181">
        <v>1955</v>
      </c>
      <c r="L510" s="182">
        <v>0</v>
      </c>
      <c r="M510" s="182"/>
      <c r="N510" s="183">
        <f>IF(J510=0,0,(K510-L510)/J510)</f>
        <v>130.33333333333334</v>
      </c>
      <c r="O510" s="181">
        <v>97</v>
      </c>
      <c r="P510" s="28">
        <f t="shared" ref="P510:R510" si="208">P509</f>
        <v>27</v>
      </c>
      <c r="Q510" s="28">
        <f t="shared" si="208"/>
        <v>1</v>
      </c>
      <c r="R510" s="28">
        <f t="shared" si="208"/>
        <v>54323</v>
      </c>
    </row>
    <row r="511" spans="1:18" s="29" customFormat="1" ht="15.75">
      <c r="A511" s="27">
        <f t="shared" si="184"/>
        <v>42828</v>
      </c>
      <c r="B511" s="28">
        <f t="shared" si="185"/>
        <v>24</v>
      </c>
      <c r="C511" s="63" t="s">
        <v>469</v>
      </c>
      <c r="D511" s="63"/>
      <c r="E511" s="63"/>
      <c r="F511" s="124">
        <v>67</v>
      </c>
      <c r="G511" s="121" t="s">
        <v>468</v>
      </c>
      <c r="H511" s="28">
        <f t="shared" si="186"/>
        <v>19</v>
      </c>
      <c r="I511" s="28">
        <v>1</v>
      </c>
      <c r="J511" s="181">
        <v>14</v>
      </c>
      <c r="K511" s="181">
        <v>1806</v>
      </c>
      <c r="L511" s="182">
        <v>0</v>
      </c>
      <c r="M511" s="182"/>
      <c r="N511" s="183">
        <f>IF(J511=0,0,(K511-L511)/J511)</f>
        <v>129</v>
      </c>
      <c r="O511" s="181">
        <v>64</v>
      </c>
      <c r="P511" s="28">
        <f t="shared" ref="P511:R511" si="209">P510</f>
        <v>27</v>
      </c>
      <c r="Q511" s="28">
        <f t="shared" si="209"/>
        <v>1</v>
      </c>
      <c r="R511" s="28">
        <f t="shared" si="209"/>
        <v>54323</v>
      </c>
    </row>
    <row r="512" spans="1:18" s="29" customFormat="1" ht="15.75">
      <c r="A512" s="27">
        <f t="shared" si="184"/>
        <v>42828</v>
      </c>
      <c r="B512" s="28">
        <f t="shared" si="185"/>
        <v>25</v>
      </c>
      <c r="C512" s="114" t="s">
        <v>467</v>
      </c>
      <c r="D512" s="114"/>
      <c r="E512" s="114"/>
      <c r="F512" s="67">
        <v>67</v>
      </c>
      <c r="G512" s="68" t="s">
        <v>468</v>
      </c>
      <c r="H512" s="28">
        <f t="shared" si="186"/>
        <v>19</v>
      </c>
      <c r="I512" s="28">
        <v>1</v>
      </c>
      <c r="J512" s="181">
        <v>5</v>
      </c>
      <c r="K512" s="181">
        <v>656</v>
      </c>
      <c r="L512" s="182">
        <v>0</v>
      </c>
      <c r="M512" s="182"/>
      <c r="N512" s="183">
        <f>IF(J512=0,0,(K512-L512)/J512)</f>
        <v>131.19999999999999</v>
      </c>
      <c r="O512" s="181">
        <v>0</v>
      </c>
      <c r="P512" s="28">
        <f t="shared" ref="P512:R512" si="210">P511</f>
        <v>27</v>
      </c>
      <c r="Q512" s="28">
        <f t="shared" si="210"/>
        <v>1</v>
      </c>
      <c r="R512" s="28">
        <f t="shared" si="210"/>
        <v>54323</v>
      </c>
    </row>
    <row r="513" spans="1:19" s="29" customFormat="1" ht="15.75">
      <c r="A513" s="27">
        <f t="shared" si="184"/>
        <v>42828</v>
      </c>
      <c r="B513" s="28">
        <f t="shared" si="185"/>
        <v>26</v>
      </c>
      <c r="C513" s="195" t="s">
        <v>470</v>
      </c>
      <c r="D513" s="195"/>
      <c r="E513" s="195"/>
      <c r="F513" s="196">
        <v>66</v>
      </c>
      <c r="G513" s="195" t="s">
        <v>56</v>
      </c>
      <c r="H513" s="28">
        <f t="shared" si="186"/>
        <v>19</v>
      </c>
      <c r="I513" s="28">
        <v>18</v>
      </c>
      <c r="J513" s="181">
        <v>16</v>
      </c>
      <c r="K513" s="181">
        <v>2137</v>
      </c>
      <c r="L513" s="182">
        <v>10</v>
      </c>
      <c r="M513" s="182"/>
      <c r="N513" s="183">
        <f t="shared" ref="N513" si="211">IF(J513=0,0,(K513-L513)/J513)</f>
        <v>132.9375</v>
      </c>
      <c r="O513" s="181">
        <v>159</v>
      </c>
      <c r="P513" s="28">
        <f t="shared" ref="P513:R513" si="212">P512</f>
        <v>27</v>
      </c>
      <c r="Q513" s="28">
        <f t="shared" si="212"/>
        <v>1</v>
      </c>
      <c r="R513" s="28">
        <f t="shared" si="212"/>
        <v>54323</v>
      </c>
    </row>
    <row r="514" spans="1:19" s="29" customFormat="1" ht="16.149999999999999" thickBot="1">
      <c r="A514" s="127">
        <f t="shared" si="184"/>
        <v>42828</v>
      </c>
      <c r="B514" s="128">
        <f t="shared" si="185"/>
        <v>27</v>
      </c>
      <c r="C514" s="205" t="s">
        <v>471</v>
      </c>
      <c r="D514" s="205"/>
      <c r="E514" s="205"/>
      <c r="F514" s="163">
        <v>52</v>
      </c>
      <c r="G514" s="206" t="s">
        <v>335</v>
      </c>
      <c r="H514" s="128">
        <f t="shared" si="186"/>
        <v>19</v>
      </c>
      <c r="I514" s="128">
        <v>2</v>
      </c>
      <c r="J514" s="190">
        <v>16</v>
      </c>
      <c r="K514" s="190">
        <v>2109</v>
      </c>
      <c r="L514" s="191">
        <v>89</v>
      </c>
      <c r="M514" s="191"/>
      <c r="N514" s="192">
        <f t="shared" si="182"/>
        <v>126.25</v>
      </c>
      <c r="O514" s="190">
        <v>450</v>
      </c>
      <c r="P514" s="128">
        <f t="shared" ref="P514:R514" si="213">P513</f>
        <v>27</v>
      </c>
      <c r="Q514" s="128">
        <f t="shared" si="213"/>
        <v>1</v>
      </c>
      <c r="R514" s="128">
        <f t="shared" si="213"/>
        <v>54323</v>
      </c>
      <c r="S514" s="133"/>
    </row>
    <row r="515" spans="1:19" s="93" customFormat="1" ht="16.149999999999999" thickTop="1">
      <c r="A515" s="91">
        <f>A514+7</f>
        <v>42835</v>
      </c>
      <c r="B515" s="92">
        <v>1</v>
      </c>
      <c r="C515" s="93" t="s">
        <v>32</v>
      </c>
      <c r="F515" s="92">
        <v>117</v>
      </c>
      <c r="G515" s="93" t="s">
        <v>55</v>
      </c>
      <c r="H515" s="92">
        <f>H514+1</f>
        <v>20</v>
      </c>
      <c r="I515" s="92">
        <v>19</v>
      </c>
      <c r="J515" s="175">
        <v>16</v>
      </c>
      <c r="K515" s="175">
        <v>2150</v>
      </c>
      <c r="L515" s="178">
        <v>50</v>
      </c>
      <c r="M515" s="178"/>
      <c r="N515" s="177">
        <f>IF(J515=0,0,(K515-L515)/J515)</f>
        <v>131.25</v>
      </c>
      <c r="O515" s="175">
        <v>390</v>
      </c>
      <c r="P515" s="92">
        <f>COUNTA(C515:C543)</f>
        <v>29</v>
      </c>
      <c r="Q515" s="92">
        <v>1</v>
      </c>
      <c r="R515" s="92">
        <f>SUM(K515:K543)</f>
        <v>60241</v>
      </c>
      <c r="S515" s="197">
        <f>SUM(L515:L543)</f>
        <v>1086</v>
      </c>
    </row>
    <row r="516" spans="1:19" s="93" customFormat="1" ht="15.75">
      <c r="A516" s="91">
        <f>A515</f>
        <v>42835</v>
      </c>
      <c r="B516" s="92">
        <f>B515+1</f>
        <v>2</v>
      </c>
      <c r="C516" s="99" t="s">
        <v>476</v>
      </c>
      <c r="D516" s="99"/>
      <c r="E516" s="99"/>
      <c r="F516" s="100">
        <v>100</v>
      </c>
      <c r="G516" s="101" t="s">
        <v>55</v>
      </c>
      <c r="H516" s="92">
        <f>H515</f>
        <v>20</v>
      </c>
      <c r="I516" s="92">
        <v>9</v>
      </c>
      <c r="J516" s="175">
        <v>16</v>
      </c>
      <c r="K516" s="175">
        <v>2105</v>
      </c>
      <c r="L516" s="178">
        <v>28</v>
      </c>
      <c r="M516" s="178"/>
      <c r="N516" s="177">
        <f t="shared" ref="N516:N536" si="214">IF(J516=0,0,(K516-L516)/J516)</f>
        <v>129.8125</v>
      </c>
      <c r="O516" s="175">
        <v>132</v>
      </c>
      <c r="P516" s="92">
        <f>P515</f>
        <v>29</v>
      </c>
      <c r="Q516" s="92">
        <f t="shared" ref="Q516:R516" si="215">Q515</f>
        <v>1</v>
      </c>
      <c r="R516" s="92">
        <f t="shared" si="215"/>
        <v>60241</v>
      </c>
      <c r="S516" s="93" t="s">
        <v>463</v>
      </c>
    </row>
    <row r="517" spans="1:19" s="93" customFormat="1" ht="15.75">
      <c r="A517" s="91">
        <f t="shared" ref="A517:A528" si="216">A516</f>
        <v>42835</v>
      </c>
      <c r="B517" s="92">
        <f t="shared" ref="B517:B528" si="217">B516+1</f>
        <v>3</v>
      </c>
      <c r="C517" s="99" t="s">
        <v>373</v>
      </c>
      <c r="D517" s="99"/>
      <c r="E517" s="99"/>
      <c r="F517" s="100">
        <v>98</v>
      </c>
      <c r="G517" s="97" t="s">
        <v>55</v>
      </c>
      <c r="H517" s="92">
        <f t="shared" ref="H517:H543" si="218">H516</f>
        <v>20</v>
      </c>
      <c r="I517" s="92">
        <v>14</v>
      </c>
      <c r="J517" s="175">
        <v>16</v>
      </c>
      <c r="K517" s="175">
        <v>2160</v>
      </c>
      <c r="L517" s="178">
        <v>35</v>
      </c>
      <c r="M517" s="178"/>
      <c r="N517" s="177">
        <f>IF(J517=0,0,(K517-L517)/J517)</f>
        <v>132.8125</v>
      </c>
      <c r="O517" s="175">
        <v>181</v>
      </c>
      <c r="P517" s="92">
        <f t="shared" ref="P517:R528" si="219">P516</f>
        <v>29</v>
      </c>
      <c r="Q517" s="92">
        <f t="shared" si="219"/>
        <v>1</v>
      </c>
      <c r="R517" s="92">
        <f t="shared" si="219"/>
        <v>60241</v>
      </c>
      <c r="S517" s="177">
        <f>AVERAGE(N515:N543)</f>
        <v>130.27658045977012</v>
      </c>
    </row>
    <row r="518" spans="1:19" s="93" customFormat="1" ht="15.75">
      <c r="A518" s="91">
        <f t="shared" si="216"/>
        <v>42835</v>
      </c>
      <c r="B518" s="92">
        <f t="shared" si="217"/>
        <v>4</v>
      </c>
      <c r="C518" s="99" t="s">
        <v>28</v>
      </c>
      <c r="D518" s="99"/>
      <c r="E518" s="99"/>
      <c r="F518" s="100">
        <v>97</v>
      </c>
      <c r="G518" s="101" t="s">
        <v>55</v>
      </c>
      <c r="H518" s="92">
        <f t="shared" si="218"/>
        <v>20</v>
      </c>
      <c r="I518" s="92">
        <v>17</v>
      </c>
      <c r="J518" s="175">
        <v>16</v>
      </c>
      <c r="K518" s="175">
        <v>2160</v>
      </c>
      <c r="L518" s="178">
        <v>11</v>
      </c>
      <c r="M518" s="178"/>
      <c r="N518" s="177">
        <f t="shared" si="214"/>
        <v>134.3125</v>
      </c>
      <c r="O518" s="175">
        <v>151</v>
      </c>
      <c r="P518" s="92">
        <f t="shared" si="219"/>
        <v>29</v>
      </c>
      <c r="Q518" s="92">
        <f t="shared" si="219"/>
        <v>1</v>
      </c>
      <c r="R518" s="92">
        <f t="shared" si="219"/>
        <v>60241</v>
      </c>
    </row>
    <row r="519" spans="1:19" s="93" customFormat="1" ht="15.75">
      <c r="A519" s="91">
        <f t="shared" si="216"/>
        <v>42835</v>
      </c>
      <c r="B519" s="92">
        <f t="shared" si="217"/>
        <v>5</v>
      </c>
      <c r="C519" s="99" t="s">
        <v>9</v>
      </c>
      <c r="D519" s="99"/>
      <c r="E519" s="99"/>
      <c r="F519" s="100">
        <v>89</v>
      </c>
      <c r="G519" s="97" t="s">
        <v>10</v>
      </c>
      <c r="H519" s="92">
        <f t="shared" si="218"/>
        <v>20</v>
      </c>
      <c r="I519" s="92">
        <v>18</v>
      </c>
      <c r="J519" s="175">
        <v>16</v>
      </c>
      <c r="K519" s="175">
        <v>2107</v>
      </c>
      <c r="L519" s="178">
        <v>45</v>
      </c>
      <c r="M519" s="178"/>
      <c r="N519" s="177">
        <f t="shared" si="214"/>
        <v>128.875</v>
      </c>
      <c r="O519" s="175">
        <v>323</v>
      </c>
      <c r="P519" s="92">
        <f t="shared" si="219"/>
        <v>29</v>
      </c>
      <c r="Q519" s="92">
        <f t="shared" si="219"/>
        <v>1</v>
      </c>
      <c r="R519" s="92">
        <f t="shared" si="219"/>
        <v>60241</v>
      </c>
    </row>
    <row r="520" spans="1:19" s="93" customFormat="1" ht="15.75">
      <c r="A520" s="91">
        <f t="shared" si="216"/>
        <v>42835</v>
      </c>
      <c r="B520" s="92">
        <f t="shared" si="217"/>
        <v>6</v>
      </c>
      <c r="C520" s="93" t="s">
        <v>387</v>
      </c>
      <c r="F520" s="92">
        <v>89</v>
      </c>
      <c r="G520" s="93" t="s">
        <v>56</v>
      </c>
      <c r="H520" s="92">
        <f t="shared" si="218"/>
        <v>20</v>
      </c>
      <c r="I520" s="92">
        <v>10</v>
      </c>
      <c r="J520" s="175">
        <v>15</v>
      </c>
      <c r="K520" s="175">
        <v>1943</v>
      </c>
      <c r="L520" s="178">
        <v>6</v>
      </c>
      <c r="M520" s="178"/>
      <c r="N520" s="177">
        <f t="shared" si="214"/>
        <v>129.13333333333333</v>
      </c>
      <c r="O520" s="175">
        <v>67</v>
      </c>
      <c r="P520" s="92">
        <f t="shared" si="219"/>
        <v>29</v>
      </c>
      <c r="Q520" s="92">
        <f t="shared" si="219"/>
        <v>1</v>
      </c>
      <c r="R520" s="92">
        <f t="shared" si="219"/>
        <v>60241</v>
      </c>
    </row>
    <row r="521" spans="1:19" s="93" customFormat="1" ht="15.75">
      <c r="A521" s="91">
        <f t="shared" si="216"/>
        <v>42835</v>
      </c>
      <c r="B521" s="92">
        <f t="shared" si="217"/>
        <v>7</v>
      </c>
      <c r="C521" s="189" t="s">
        <v>472</v>
      </c>
      <c r="D521" s="189"/>
      <c r="E521" s="189"/>
      <c r="F521" s="167">
        <v>88</v>
      </c>
      <c r="G521" s="189" t="s">
        <v>335</v>
      </c>
      <c r="H521" s="92">
        <f t="shared" si="218"/>
        <v>20</v>
      </c>
      <c r="I521" s="92">
        <v>1</v>
      </c>
      <c r="J521" s="175">
        <v>16</v>
      </c>
      <c r="K521" s="175">
        <v>2160</v>
      </c>
      <c r="L521" s="178">
        <v>0</v>
      </c>
      <c r="M521" s="178"/>
      <c r="N521" s="177">
        <f t="shared" ref="N521" si="220">IF(J521=0,0,(K521-L521)/J521)</f>
        <v>135</v>
      </c>
      <c r="O521" s="175">
        <v>970</v>
      </c>
      <c r="P521" s="92">
        <f t="shared" si="219"/>
        <v>29</v>
      </c>
      <c r="Q521" s="92">
        <f t="shared" si="219"/>
        <v>1</v>
      </c>
      <c r="R521" s="92">
        <f t="shared" si="219"/>
        <v>60241</v>
      </c>
    </row>
    <row r="522" spans="1:19" s="93" customFormat="1" ht="15.75">
      <c r="A522" s="91">
        <f t="shared" si="216"/>
        <v>42835</v>
      </c>
      <c r="B522" s="92">
        <f t="shared" si="217"/>
        <v>8</v>
      </c>
      <c r="C522" s="93" t="s">
        <v>389</v>
      </c>
      <c r="F522" s="92">
        <v>87</v>
      </c>
      <c r="G522" s="93" t="s">
        <v>55</v>
      </c>
      <c r="H522" s="92">
        <f t="shared" si="218"/>
        <v>20</v>
      </c>
      <c r="I522" s="92">
        <v>10</v>
      </c>
      <c r="J522" s="175">
        <v>15</v>
      </c>
      <c r="K522" s="175">
        <v>1992</v>
      </c>
      <c r="L522" s="178">
        <v>28</v>
      </c>
      <c r="M522" s="178"/>
      <c r="N522" s="177">
        <f t="shared" si="214"/>
        <v>130.93333333333334</v>
      </c>
      <c r="O522" s="175">
        <v>417</v>
      </c>
      <c r="P522" s="92">
        <f t="shared" si="219"/>
        <v>29</v>
      </c>
      <c r="Q522" s="92">
        <f t="shared" si="219"/>
        <v>1</v>
      </c>
      <c r="R522" s="92">
        <f t="shared" si="219"/>
        <v>60241</v>
      </c>
    </row>
    <row r="523" spans="1:19" s="93" customFormat="1" ht="15.75">
      <c r="A523" s="91">
        <f t="shared" si="216"/>
        <v>42835</v>
      </c>
      <c r="B523" s="92">
        <f t="shared" si="217"/>
        <v>9</v>
      </c>
      <c r="C523" s="93" t="s">
        <v>30</v>
      </c>
      <c r="F523" s="92">
        <v>86</v>
      </c>
      <c r="G523" s="93" t="s">
        <v>55</v>
      </c>
      <c r="H523" s="92">
        <f t="shared" si="218"/>
        <v>20</v>
      </c>
      <c r="I523" s="92">
        <v>18</v>
      </c>
      <c r="J523" s="175">
        <v>16</v>
      </c>
      <c r="K523" s="175">
        <v>2160</v>
      </c>
      <c r="L523" s="178">
        <v>69</v>
      </c>
      <c r="M523" s="178"/>
      <c r="N523" s="177">
        <f t="shared" si="214"/>
        <v>130.6875</v>
      </c>
      <c r="O523" s="175">
        <v>731</v>
      </c>
      <c r="P523" s="92">
        <f t="shared" si="219"/>
        <v>29</v>
      </c>
      <c r="Q523" s="92">
        <f t="shared" si="219"/>
        <v>1</v>
      </c>
      <c r="R523" s="92">
        <f t="shared" si="219"/>
        <v>60241</v>
      </c>
    </row>
    <row r="524" spans="1:19" s="93" customFormat="1" ht="15.75">
      <c r="A524" s="91">
        <f t="shared" si="216"/>
        <v>42835</v>
      </c>
      <c r="B524" s="92">
        <f t="shared" si="217"/>
        <v>10</v>
      </c>
      <c r="C524" s="93" t="s">
        <v>466</v>
      </c>
      <c r="F524" s="92">
        <v>85</v>
      </c>
      <c r="G524" s="93" t="s">
        <v>415</v>
      </c>
      <c r="H524" s="92">
        <f t="shared" si="218"/>
        <v>20</v>
      </c>
      <c r="I524" s="92">
        <v>2</v>
      </c>
      <c r="J524" s="175">
        <v>15</v>
      </c>
      <c r="K524" s="175">
        <v>1997</v>
      </c>
      <c r="L524" s="178">
        <v>89</v>
      </c>
      <c r="M524" s="178"/>
      <c r="N524" s="177">
        <f t="shared" si="214"/>
        <v>127.2</v>
      </c>
      <c r="O524" s="175">
        <v>163</v>
      </c>
      <c r="P524" s="92">
        <f t="shared" si="219"/>
        <v>29</v>
      </c>
      <c r="Q524" s="92">
        <f t="shared" si="219"/>
        <v>1</v>
      </c>
      <c r="R524" s="92">
        <f t="shared" si="219"/>
        <v>60241</v>
      </c>
    </row>
    <row r="525" spans="1:19" s="93" customFormat="1" ht="15.75">
      <c r="A525" s="91">
        <f t="shared" si="216"/>
        <v>42835</v>
      </c>
      <c r="B525" s="92">
        <f t="shared" si="217"/>
        <v>11</v>
      </c>
      <c r="C525" s="93" t="s">
        <v>41</v>
      </c>
      <c r="F525" s="92">
        <v>84</v>
      </c>
      <c r="G525" s="93" t="s">
        <v>55</v>
      </c>
      <c r="H525" s="92">
        <f t="shared" si="218"/>
        <v>20</v>
      </c>
      <c r="I525" s="92">
        <v>19</v>
      </c>
      <c r="J525" s="175">
        <v>16</v>
      </c>
      <c r="K525" s="175">
        <v>2118</v>
      </c>
      <c r="L525" s="178">
        <v>166</v>
      </c>
      <c r="M525" s="178"/>
      <c r="N525" s="177">
        <f t="shared" si="214"/>
        <v>122</v>
      </c>
      <c r="O525" s="175">
        <v>258</v>
      </c>
      <c r="P525" s="92">
        <f t="shared" si="219"/>
        <v>29</v>
      </c>
      <c r="Q525" s="92">
        <f t="shared" si="219"/>
        <v>1</v>
      </c>
      <c r="R525" s="92">
        <f t="shared" si="219"/>
        <v>60241</v>
      </c>
    </row>
    <row r="526" spans="1:19" s="93" customFormat="1" ht="15.75">
      <c r="A526" s="91">
        <f t="shared" si="216"/>
        <v>42835</v>
      </c>
      <c r="B526" s="92">
        <f t="shared" si="217"/>
        <v>12</v>
      </c>
      <c r="C526" s="93" t="s">
        <v>379</v>
      </c>
      <c r="F526" s="92">
        <v>83</v>
      </c>
      <c r="G526" s="93" t="s">
        <v>56</v>
      </c>
      <c r="H526" s="92">
        <f t="shared" si="218"/>
        <v>20</v>
      </c>
      <c r="I526" s="92">
        <v>20</v>
      </c>
      <c r="J526" s="175">
        <v>16</v>
      </c>
      <c r="K526" s="175">
        <v>2144</v>
      </c>
      <c r="L526" s="178">
        <v>15</v>
      </c>
      <c r="M526" s="178"/>
      <c r="N526" s="177">
        <f t="shared" si="214"/>
        <v>133.0625</v>
      </c>
      <c r="O526" s="175">
        <v>77</v>
      </c>
      <c r="P526" s="92">
        <f t="shared" si="219"/>
        <v>29</v>
      </c>
      <c r="Q526" s="92">
        <f t="shared" si="219"/>
        <v>1</v>
      </c>
      <c r="R526" s="92">
        <f t="shared" si="219"/>
        <v>60241</v>
      </c>
    </row>
    <row r="527" spans="1:19" s="93" customFormat="1" ht="15.75">
      <c r="A527" s="91">
        <f t="shared" si="216"/>
        <v>42835</v>
      </c>
      <c r="B527" s="92">
        <f t="shared" si="217"/>
        <v>13</v>
      </c>
      <c r="C527" s="99" t="s">
        <v>398</v>
      </c>
      <c r="D527" s="99"/>
      <c r="E527" s="99"/>
      <c r="F527" s="100">
        <v>83</v>
      </c>
      <c r="G527" s="101" t="s">
        <v>55</v>
      </c>
      <c r="H527" s="92">
        <f t="shared" si="218"/>
        <v>20</v>
      </c>
      <c r="I527" s="92">
        <v>9</v>
      </c>
      <c r="J527" s="175">
        <v>15</v>
      </c>
      <c r="K527" s="175">
        <v>1964</v>
      </c>
      <c r="L527" s="178">
        <v>68</v>
      </c>
      <c r="M527" s="178"/>
      <c r="N527" s="177">
        <f t="shared" si="214"/>
        <v>126.4</v>
      </c>
      <c r="O527" s="175">
        <v>223</v>
      </c>
      <c r="P527" s="92">
        <f t="shared" si="219"/>
        <v>29</v>
      </c>
      <c r="Q527" s="92">
        <f t="shared" si="219"/>
        <v>1</v>
      </c>
      <c r="R527" s="92">
        <f t="shared" si="219"/>
        <v>60241</v>
      </c>
    </row>
    <row r="528" spans="1:19" s="93" customFormat="1" ht="15.75">
      <c r="A528" s="91">
        <f t="shared" si="216"/>
        <v>42835</v>
      </c>
      <c r="B528" s="92">
        <f t="shared" si="217"/>
        <v>14</v>
      </c>
      <c r="C528" s="99" t="s">
        <v>34</v>
      </c>
      <c r="D528" s="99"/>
      <c r="E528" s="99"/>
      <c r="F528" s="100">
        <v>81</v>
      </c>
      <c r="G528" s="101" t="s">
        <v>55</v>
      </c>
      <c r="H528" s="92">
        <f t="shared" si="218"/>
        <v>20</v>
      </c>
      <c r="I528" s="92">
        <v>17</v>
      </c>
      <c r="J528" s="176">
        <v>15</v>
      </c>
      <c r="K528" s="176">
        <v>2008</v>
      </c>
      <c r="L528" s="178">
        <v>68</v>
      </c>
      <c r="M528" s="178"/>
      <c r="N528" s="177">
        <f t="shared" si="214"/>
        <v>129.33333333333334</v>
      </c>
      <c r="O528" s="176">
        <v>435</v>
      </c>
      <c r="P528" s="92">
        <f t="shared" si="219"/>
        <v>29</v>
      </c>
      <c r="Q528" s="92">
        <f t="shared" si="219"/>
        <v>1</v>
      </c>
      <c r="R528" s="92">
        <f t="shared" si="219"/>
        <v>60241</v>
      </c>
    </row>
    <row r="529" spans="1:19" s="93" customFormat="1" ht="15.75">
      <c r="A529" s="91">
        <f t="shared" ref="A529:A531" si="221">A528</f>
        <v>42835</v>
      </c>
      <c r="B529" s="92">
        <f t="shared" ref="B529:B531" si="222">B528+1</f>
        <v>15</v>
      </c>
      <c r="C529" s="189" t="s">
        <v>475</v>
      </c>
      <c r="D529" s="189"/>
      <c r="E529" s="189"/>
      <c r="F529" s="167">
        <v>79</v>
      </c>
      <c r="G529" s="189" t="s">
        <v>335</v>
      </c>
      <c r="H529" s="92">
        <f t="shared" si="218"/>
        <v>20</v>
      </c>
      <c r="I529" s="92">
        <v>1</v>
      </c>
      <c r="J529" s="176">
        <v>16</v>
      </c>
      <c r="K529" s="176">
        <v>2143</v>
      </c>
      <c r="L529" s="178">
        <v>82</v>
      </c>
      <c r="M529" s="178"/>
      <c r="N529" s="177">
        <f t="shared" ref="N529" si="223">IF(J529=0,0,(K529-L529)/J529)</f>
        <v>128.8125</v>
      </c>
      <c r="O529" s="176">
        <v>770</v>
      </c>
      <c r="P529" s="92">
        <f t="shared" ref="P529:P530" si="224">P528</f>
        <v>29</v>
      </c>
      <c r="Q529" s="92">
        <f t="shared" ref="Q529:Q530" si="225">Q528</f>
        <v>1</v>
      </c>
      <c r="R529" s="92">
        <f t="shared" ref="R529:R530" si="226">R528</f>
        <v>60241</v>
      </c>
    </row>
    <row r="530" spans="1:19" s="93" customFormat="1" ht="15.75">
      <c r="A530" s="91">
        <f t="shared" si="221"/>
        <v>42835</v>
      </c>
      <c r="B530" s="92">
        <f t="shared" si="222"/>
        <v>16</v>
      </c>
      <c r="C530" s="99" t="s">
        <v>367</v>
      </c>
      <c r="D530" s="99"/>
      <c r="E530" s="99"/>
      <c r="F530" s="100">
        <v>79</v>
      </c>
      <c r="G530" s="101" t="s">
        <v>55</v>
      </c>
      <c r="H530" s="92">
        <f t="shared" si="218"/>
        <v>20</v>
      </c>
      <c r="I530" s="92">
        <v>13</v>
      </c>
      <c r="J530" s="176">
        <v>16</v>
      </c>
      <c r="K530" s="176">
        <v>2142</v>
      </c>
      <c r="L530" s="178">
        <v>59</v>
      </c>
      <c r="M530" s="178"/>
      <c r="N530" s="177">
        <f t="shared" si="214"/>
        <v>130.1875</v>
      </c>
      <c r="O530" s="176">
        <v>224</v>
      </c>
      <c r="P530" s="92">
        <f t="shared" si="224"/>
        <v>29</v>
      </c>
      <c r="Q530" s="92">
        <f t="shared" si="225"/>
        <v>1</v>
      </c>
      <c r="R530" s="92">
        <f t="shared" si="226"/>
        <v>60241</v>
      </c>
    </row>
    <row r="531" spans="1:19" s="93" customFormat="1" ht="15.75">
      <c r="A531" s="91">
        <f t="shared" si="221"/>
        <v>42835</v>
      </c>
      <c r="B531" s="92">
        <f t="shared" si="222"/>
        <v>17</v>
      </c>
      <c r="C531" s="99" t="s">
        <v>460</v>
      </c>
      <c r="D531" s="99"/>
      <c r="E531" s="99"/>
      <c r="F531" s="100">
        <v>77</v>
      </c>
      <c r="G531" s="101" t="s">
        <v>366</v>
      </c>
      <c r="H531" s="92">
        <f t="shared" si="218"/>
        <v>20</v>
      </c>
      <c r="I531" s="92">
        <v>3</v>
      </c>
      <c r="J531" s="175">
        <v>15</v>
      </c>
      <c r="K531" s="175">
        <v>1981</v>
      </c>
      <c r="L531" s="178">
        <v>29</v>
      </c>
      <c r="M531" s="178"/>
      <c r="N531" s="177">
        <f t="shared" si="214"/>
        <v>130.13333333333333</v>
      </c>
      <c r="O531" s="175">
        <v>59</v>
      </c>
      <c r="P531" s="92">
        <f t="shared" ref="P531:P534" si="227">P530</f>
        <v>29</v>
      </c>
      <c r="Q531" s="92">
        <f t="shared" ref="Q531:Q534" si="228">Q530</f>
        <v>1</v>
      </c>
      <c r="R531" s="92">
        <f t="shared" ref="R531:R534" si="229">R530</f>
        <v>60241</v>
      </c>
    </row>
    <row r="532" spans="1:19" s="93" customFormat="1" ht="15.75">
      <c r="A532" s="91">
        <f t="shared" ref="A532:A534" si="230">A531</f>
        <v>42835</v>
      </c>
      <c r="B532" s="92">
        <f t="shared" ref="B532:B534" si="231">B531+1</f>
        <v>18</v>
      </c>
      <c r="C532" s="99" t="s">
        <v>409</v>
      </c>
      <c r="D532" s="99"/>
      <c r="E532" s="99"/>
      <c r="F532" s="100">
        <v>76</v>
      </c>
      <c r="G532" s="101" t="s">
        <v>366</v>
      </c>
      <c r="H532" s="92">
        <f t="shared" si="218"/>
        <v>20</v>
      </c>
      <c r="I532" s="92">
        <v>1</v>
      </c>
      <c r="J532" s="175">
        <v>15</v>
      </c>
      <c r="K532" s="175">
        <v>1978</v>
      </c>
      <c r="L532" s="178">
        <v>45</v>
      </c>
      <c r="M532" s="178"/>
      <c r="N532" s="177">
        <f>IF(J532=0,0,(K532-L532)/J532)</f>
        <v>128.86666666666667</v>
      </c>
      <c r="O532" s="175">
        <v>119</v>
      </c>
      <c r="P532" s="92">
        <f t="shared" si="227"/>
        <v>29</v>
      </c>
      <c r="Q532" s="92">
        <f t="shared" si="228"/>
        <v>1</v>
      </c>
      <c r="R532" s="92">
        <f t="shared" si="229"/>
        <v>60241</v>
      </c>
    </row>
    <row r="533" spans="1:19" s="93" customFormat="1" ht="15.75">
      <c r="A533" s="91">
        <f t="shared" si="230"/>
        <v>42835</v>
      </c>
      <c r="B533" s="92">
        <f t="shared" si="231"/>
        <v>19</v>
      </c>
      <c r="C533" s="189" t="s">
        <v>477</v>
      </c>
      <c r="D533" s="189"/>
      <c r="E533" s="189"/>
      <c r="F533" s="167">
        <v>75</v>
      </c>
      <c r="G533" s="117" t="s">
        <v>478</v>
      </c>
      <c r="H533" s="92">
        <f t="shared" si="218"/>
        <v>20</v>
      </c>
      <c r="I533" s="92">
        <v>4</v>
      </c>
      <c r="J533" s="175">
        <v>16</v>
      </c>
      <c r="K533" s="175">
        <v>2102</v>
      </c>
      <c r="L533" s="178">
        <v>0</v>
      </c>
      <c r="M533" s="178"/>
      <c r="N533" s="177">
        <f t="shared" ref="N533" si="232">IF(J533=0,0,(K533-L533)/J533)</f>
        <v>131.375</v>
      </c>
      <c r="O533" s="175">
        <v>110</v>
      </c>
      <c r="P533" s="92">
        <f t="shared" si="227"/>
        <v>29</v>
      </c>
      <c r="Q533" s="92">
        <f t="shared" si="228"/>
        <v>1</v>
      </c>
      <c r="R533" s="92">
        <f t="shared" si="229"/>
        <v>60241</v>
      </c>
    </row>
    <row r="534" spans="1:19" s="93" customFormat="1" ht="15.75">
      <c r="A534" s="91">
        <f t="shared" si="230"/>
        <v>42835</v>
      </c>
      <c r="B534" s="92">
        <f t="shared" si="231"/>
        <v>20</v>
      </c>
      <c r="C534" s="99" t="s">
        <v>437</v>
      </c>
      <c r="D534" s="99"/>
      <c r="E534" s="99"/>
      <c r="F534" s="100">
        <v>75</v>
      </c>
      <c r="G534" s="101" t="s">
        <v>366</v>
      </c>
      <c r="H534" s="92">
        <f t="shared" si="218"/>
        <v>20</v>
      </c>
      <c r="I534" s="92">
        <v>4</v>
      </c>
      <c r="J534" s="175">
        <v>16</v>
      </c>
      <c r="K534" s="175">
        <v>2102</v>
      </c>
      <c r="L534" s="178">
        <v>45</v>
      </c>
      <c r="M534" s="178"/>
      <c r="N534" s="177">
        <f>IF(J534=0,0,(K534-L534)/J534)</f>
        <v>128.5625</v>
      </c>
      <c r="O534" s="175">
        <v>378</v>
      </c>
      <c r="P534" s="92">
        <f t="shared" si="227"/>
        <v>29</v>
      </c>
      <c r="Q534" s="92">
        <f t="shared" si="228"/>
        <v>1</v>
      </c>
      <c r="R534" s="92">
        <f t="shared" si="229"/>
        <v>60241</v>
      </c>
    </row>
    <row r="535" spans="1:19" s="93" customFormat="1" ht="15.75">
      <c r="A535" s="91">
        <f t="shared" ref="A535:A543" si="233">A534</f>
        <v>42835</v>
      </c>
      <c r="B535" s="92">
        <f t="shared" ref="B535:B543" si="234">B534+1</f>
        <v>21</v>
      </c>
      <c r="C535" s="99" t="s">
        <v>50</v>
      </c>
      <c r="D535" s="99"/>
      <c r="E535" s="99"/>
      <c r="F535" s="100">
        <v>71</v>
      </c>
      <c r="G535" s="101" t="s">
        <v>366</v>
      </c>
      <c r="H535" s="92">
        <f t="shared" si="218"/>
        <v>20</v>
      </c>
      <c r="I535" s="92">
        <v>20</v>
      </c>
      <c r="J535" s="175">
        <v>16</v>
      </c>
      <c r="K535" s="175">
        <v>2085</v>
      </c>
      <c r="L535" s="178">
        <v>0</v>
      </c>
      <c r="M535" s="178"/>
      <c r="N535" s="177">
        <f t="shared" si="214"/>
        <v>130.3125</v>
      </c>
      <c r="O535" s="175">
        <v>94</v>
      </c>
      <c r="P535" s="92">
        <f t="shared" ref="P535:P543" si="235">P534</f>
        <v>29</v>
      </c>
      <c r="Q535" s="92">
        <f t="shared" ref="Q535:Q543" si="236">Q534</f>
        <v>1</v>
      </c>
      <c r="R535" s="92">
        <f t="shared" ref="R535:R543" si="237">R534</f>
        <v>60241</v>
      </c>
    </row>
    <row r="536" spans="1:19" s="93" customFormat="1" ht="15.75">
      <c r="A536" s="91">
        <f t="shared" si="233"/>
        <v>42835</v>
      </c>
      <c r="B536" s="92">
        <f t="shared" si="234"/>
        <v>22</v>
      </c>
      <c r="C536" s="99" t="s">
        <v>439</v>
      </c>
      <c r="D536" s="99"/>
      <c r="E536" s="99"/>
      <c r="F536" s="100">
        <v>71</v>
      </c>
      <c r="G536" s="101" t="s">
        <v>55</v>
      </c>
      <c r="H536" s="92">
        <f t="shared" si="218"/>
        <v>20</v>
      </c>
      <c r="I536" s="92">
        <v>4</v>
      </c>
      <c r="J536" s="175">
        <v>15</v>
      </c>
      <c r="K536" s="175">
        <v>1975</v>
      </c>
      <c r="L536" s="178">
        <v>4</v>
      </c>
      <c r="M536" s="178"/>
      <c r="N536" s="177">
        <f t="shared" si="214"/>
        <v>131.4</v>
      </c>
      <c r="O536" s="175">
        <v>278</v>
      </c>
      <c r="P536" s="92">
        <f t="shared" si="235"/>
        <v>29</v>
      </c>
      <c r="Q536" s="92">
        <f t="shared" si="236"/>
        <v>1</v>
      </c>
      <c r="R536" s="92">
        <f t="shared" si="237"/>
        <v>60241</v>
      </c>
    </row>
    <row r="537" spans="1:19" s="93" customFormat="1" ht="15.75">
      <c r="A537" s="91">
        <f t="shared" si="233"/>
        <v>42835</v>
      </c>
      <c r="B537" s="92">
        <f t="shared" si="234"/>
        <v>23</v>
      </c>
      <c r="C537" s="99" t="s">
        <v>410</v>
      </c>
      <c r="D537" s="99"/>
      <c r="E537" s="99"/>
      <c r="F537" s="100">
        <v>71</v>
      </c>
      <c r="G537" s="101" t="s">
        <v>58</v>
      </c>
      <c r="H537" s="92">
        <f t="shared" si="218"/>
        <v>20</v>
      </c>
      <c r="I537" s="92">
        <v>6</v>
      </c>
      <c r="J537" s="175">
        <v>16</v>
      </c>
      <c r="K537" s="175">
        <v>2124</v>
      </c>
      <c r="L537" s="178">
        <v>0</v>
      </c>
      <c r="M537" s="178"/>
      <c r="N537" s="177">
        <f t="shared" ref="N537" si="238">IF(J537=0,0,(K537-L537)/J537)</f>
        <v>132.75</v>
      </c>
      <c r="O537" s="175">
        <v>35</v>
      </c>
      <c r="P537" s="92">
        <f t="shared" si="235"/>
        <v>29</v>
      </c>
      <c r="Q537" s="92">
        <f t="shared" si="236"/>
        <v>1</v>
      </c>
      <c r="R537" s="92">
        <f t="shared" si="237"/>
        <v>60241</v>
      </c>
    </row>
    <row r="538" spans="1:19" s="93" customFormat="1" ht="15.75">
      <c r="A538" s="91">
        <f t="shared" si="233"/>
        <v>42835</v>
      </c>
      <c r="B538" s="92">
        <f t="shared" si="234"/>
        <v>24</v>
      </c>
      <c r="C538" s="99" t="s">
        <v>451</v>
      </c>
      <c r="D538" s="99"/>
      <c r="E538" s="99"/>
      <c r="F538" s="100">
        <v>70</v>
      </c>
      <c r="G538" s="101" t="s">
        <v>56</v>
      </c>
      <c r="H538" s="92">
        <f t="shared" si="218"/>
        <v>20</v>
      </c>
      <c r="I538" s="92">
        <v>3</v>
      </c>
      <c r="J538" s="175">
        <v>16</v>
      </c>
      <c r="K538" s="175">
        <v>2144</v>
      </c>
      <c r="L538" s="178">
        <v>0</v>
      </c>
      <c r="M538" s="178"/>
      <c r="N538" s="177">
        <f>IF(J538=0,0,(K538-L538)/J538)</f>
        <v>134</v>
      </c>
      <c r="O538" s="175">
        <v>209</v>
      </c>
      <c r="P538" s="92">
        <f t="shared" si="235"/>
        <v>29</v>
      </c>
      <c r="Q538" s="92">
        <f t="shared" si="236"/>
        <v>1</v>
      </c>
      <c r="R538" s="92">
        <f t="shared" si="237"/>
        <v>60241</v>
      </c>
    </row>
    <row r="539" spans="1:19" s="93" customFormat="1" ht="15.75">
      <c r="A539" s="91">
        <f t="shared" si="233"/>
        <v>42835</v>
      </c>
      <c r="B539" s="92">
        <f t="shared" si="234"/>
        <v>25</v>
      </c>
      <c r="C539" s="99" t="s">
        <v>338</v>
      </c>
      <c r="D539" s="99"/>
      <c r="E539" s="99"/>
      <c r="F539" s="100">
        <v>69</v>
      </c>
      <c r="G539" s="101" t="s">
        <v>56</v>
      </c>
      <c r="H539" s="92">
        <f t="shared" si="218"/>
        <v>20</v>
      </c>
      <c r="I539" s="92">
        <v>16</v>
      </c>
      <c r="J539" s="175">
        <v>15</v>
      </c>
      <c r="K539" s="175">
        <v>1998</v>
      </c>
      <c r="L539" s="178">
        <v>44</v>
      </c>
      <c r="M539" s="178"/>
      <c r="N539" s="177">
        <f t="shared" ref="N539" si="239">IF(J539=0,0,(K539-L539)/J539)</f>
        <v>130.26666666666668</v>
      </c>
      <c r="O539" s="175">
        <v>274</v>
      </c>
      <c r="P539" s="92">
        <f t="shared" si="235"/>
        <v>29</v>
      </c>
      <c r="Q539" s="92">
        <f t="shared" si="236"/>
        <v>1</v>
      </c>
      <c r="R539" s="92">
        <f t="shared" si="237"/>
        <v>60241</v>
      </c>
    </row>
    <row r="540" spans="1:19" s="93" customFormat="1" ht="15.75">
      <c r="A540" s="91">
        <f t="shared" si="233"/>
        <v>42835</v>
      </c>
      <c r="B540" s="92">
        <f t="shared" si="234"/>
        <v>26</v>
      </c>
      <c r="C540" s="99" t="s">
        <v>440</v>
      </c>
      <c r="D540" s="99"/>
      <c r="E540" s="99"/>
      <c r="F540" s="100">
        <v>68</v>
      </c>
      <c r="G540" s="101" t="s">
        <v>58</v>
      </c>
      <c r="H540" s="92">
        <f t="shared" si="218"/>
        <v>20</v>
      </c>
      <c r="I540" s="92">
        <v>4</v>
      </c>
      <c r="J540" s="175">
        <v>16</v>
      </c>
      <c r="K540" s="175">
        <v>2113</v>
      </c>
      <c r="L540" s="178">
        <v>0</v>
      </c>
      <c r="M540" s="178"/>
      <c r="N540" s="177">
        <f>IF(J540=0,0,(K540-L540)/J540)</f>
        <v>132.0625</v>
      </c>
      <c r="O540" s="175">
        <v>73</v>
      </c>
      <c r="P540" s="92">
        <f t="shared" si="235"/>
        <v>29</v>
      </c>
      <c r="Q540" s="92">
        <f t="shared" si="236"/>
        <v>1</v>
      </c>
      <c r="R540" s="92">
        <f t="shared" si="237"/>
        <v>60241</v>
      </c>
    </row>
    <row r="541" spans="1:19" s="93" customFormat="1" ht="15.75">
      <c r="A541" s="91">
        <f t="shared" si="233"/>
        <v>42835</v>
      </c>
      <c r="B541" s="92">
        <f t="shared" si="234"/>
        <v>27</v>
      </c>
      <c r="C541" s="99" t="s">
        <v>474</v>
      </c>
      <c r="D541" s="99"/>
      <c r="E541" s="99"/>
      <c r="F541" s="100">
        <v>68</v>
      </c>
      <c r="G541" s="101" t="s">
        <v>58</v>
      </c>
      <c r="H541" s="92">
        <f t="shared" si="218"/>
        <v>20</v>
      </c>
      <c r="I541" s="92">
        <v>2</v>
      </c>
      <c r="J541" s="175">
        <v>15</v>
      </c>
      <c r="K541" s="175">
        <v>1945</v>
      </c>
      <c r="L541" s="178">
        <v>0</v>
      </c>
      <c r="M541" s="178"/>
      <c r="N541" s="177">
        <f>IF(J541=0,0,(K541-L541)/J541)</f>
        <v>129.66666666666666</v>
      </c>
      <c r="O541" s="175">
        <v>89</v>
      </c>
      <c r="P541" s="92">
        <f t="shared" si="235"/>
        <v>29</v>
      </c>
      <c r="Q541" s="92">
        <f t="shared" si="236"/>
        <v>1</v>
      </c>
      <c r="R541" s="92">
        <f t="shared" si="237"/>
        <v>60241</v>
      </c>
    </row>
    <row r="542" spans="1:19" s="93" customFormat="1" ht="15.75">
      <c r="A542" s="91">
        <f t="shared" si="233"/>
        <v>42835</v>
      </c>
      <c r="B542" s="92">
        <f t="shared" si="234"/>
        <v>28</v>
      </c>
      <c r="C542" s="93" t="s">
        <v>470</v>
      </c>
      <c r="F542" s="92">
        <v>67</v>
      </c>
      <c r="G542" s="93" t="s">
        <v>473</v>
      </c>
      <c r="H542" s="92">
        <f t="shared" si="218"/>
        <v>20</v>
      </c>
      <c r="I542" s="92">
        <v>19</v>
      </c>
      <c r="J542" s="175">
        <v>16</v>
      </c>
      <c r="K542" s="175">
        <v>2150</v>
      </c>
      <c r="L542" s="178">
        <v>20</v>
      </c>
      <c r="M542" s="178"/>
      <c r="N542" s="177">
        <f t="shared" ref="N542:N543" si="240">IF(J542=0,0,(K542-L542)/J542)</f>
        <v>133.125</v>
      </c>
      <c r="O542" s="175">
        <v>243</v>
      </c>
      <c r="P542" s="92">
        <f t="shared" si="235"/>
        <v>29</v>
      </c>
      <c r="Q542" s="92">
        <f t="shared" si="236"/>
        <v>1</v>
      </c>
      <c r="R542" s="92">
        <f t="shared" si="237"/>
        <v>60241</v>
      </c>
    </row>
    <row r="543" spans="1:19" s="93" customFormat="1" ht="16.149999999999999" thickBot="1">
      <c r="A543" s="152">
        <f t="shared" si="233"/>
        <v>42835</v>
      </c>
      <c r="B543" s="153">
        <f t="shared" si="234"/>
        <v>29</v>
      </c>
      <c r="C543" s="207" t="s">
        <v>471</v>
      </c>
      <c r="D543" s="207"/>
      <c r="E543" s="207"/>
      <c r="F543" s="166">
        <v>57</v>
      </c>
      <c r="G543" s="208" t="s">
        <v>55</v>
      </c>
      <c r="H543" s="153">
        <f t="shared" si="218"/>
        <v>20</v>
      </c>
      <c r="I543" s="153">
        <v>3</v>
      </c>
      <c r="J543" s="186">
        <v>16</v>
      </c>
      <c r="K543" s="186">
        <v>2091</v>
      </c>
      <c r="L543" s="187">
        <v>80</v>
      </c>
      <c r="M543" s="187"/>
      <c r="N543" s="188">
        <f t="shared" si="240"/>
        <v>125.6875</v>
      </c>
      <c r="O543" s="186">
        <v>209</v>
      </c>
      <c r="P543" s="153">
        <f t="shared" si="235"/>
        <v>29</v>
      </c>
      <c r="Q543" s="153">
        <f t="shared" si="236"/>
        <v>1</v>
      </c>
      <c r="R543" s="153">
        <f t="shared" si="237"/>
        <v>60241</v>
      </c>
      <c r="S543" s="158"/>
    </row>
    <row r="544" spans="1:19" s="29" customFormat="1" ht="16.149999999999999" thickTop="1">
      <c r="A544" s="27">
        <f>A543+7</f>
        <v>42842</v>
      </c>
      <c r="B544" s="28">
        <v>1</v>
      </c>
      <c r="C544" s="29" t="s">
        <v>32</v>
      </c>
      <c r="F544" s="28">
        <v>117</v>
      </c>
      <c r="G544" s="29" t="s">
        <v>55</v>
      </c>
      <c r="H544" s="28">
        <f>H543+1</f>
        <v>21</v>
      </c>
      <c r="I544" s="28">
        <v>20</v>
      </c>
      <c r="J544" s="181">
        <v>16</v>
      </c>
      <c r="K544" s="181">
        <v>2160</v>
      </c>
      <c r="L544" s="182">
        <v>78</v>
      </c>
      <c r="M544" s="182"/>
      <c r="N544" s="183">
        <f>IF(J544=0,0,(K544-L544)/J544)</f>
        <v>130.125</v>
      </c>
      <c r="O544" s="181">
        <v>332</v>
      </c>
      <c r="P544" s="28">
        <f>COUNTA(C544:C573)</f>
        <v>30</v>
      </c>
      <c r="Q544" s="28">
        <v>1</v>
      </c>
      <c r="R544" s="28">
        <f>SUM(K544:K573)</f>
        <v>62786</v>
      </c>
      <c r="S544" s="198">
        <f>SUM(L544:L573)</f>
        <v>1241</v>
      </c>
    </row>
    <row r="545" spans="1:19" s="29" customFormat="1" ht="15.75">
      <c r="A545" s="27">
        <f>A544</f>
        <v>42842</v>
      </c>
      <c r="B545" s="28">
        <f>B544+1</f>
        <v>2</v>
      </c>
      <c r="C545" s="88" t="s">
        <v>476</v>
      </c>
      <c r="D545" s="88"/>
      <c r="E545" s="88"/>
      <c r="F545" s="89">
        <v>101</v>
      </c>
      <c r="G545" s="39" t="s">
        <v>55</v>
      </c>
      <c r="H545" s="28">
        <f>H544</f>
        <v>21</v>
      </c>
      <c r="I545" s="28">
        <v>10</v>
      </c>
      <c r="J545" s="181">
        <v>16</v>
      </c>
      <c r="K545" s="181">
        <v>2134</v>
      </c>
      <c r="L545" s="182">
        <v>27</v>
      </c>
      <c r="M545" s="182"/>
      <c r="N545" s="183">
        <f t="shared" ref="N545" si="241">IF(J545=0,0,(K545-L545)/J545)</f>
        <v>131.6875</v>
      </c>
      <c r="O545" s="181">
        <v>241</v>
      </c>
      <c r="P545" s="28">
        <f>P544</f>
        <v>30</v>
      </c>
      <c r="Q545" s="28">
        <f t="shared" ref="Q545:R552" si="242">Q544</f>
        <v>1</v>
      </c>
      <c r="R545" s="28">
        <f t="shared" si="242"/>
        <v>62786</v>
      </c>
      <c r="S545" s="29" t="s">
        <v>463</v>
      </c>
    </row>
    <row r="546" spans="1:19" s="29" customFormat="1" ht="15.75">
      <c r="A546" s="27">
        <f t="shared" ref="A546:A551" si="243">A545</f>
        <v>42842</v>
      </c>
      <c r="B546" s="28">
        <f t="shared" ref="B546:B551" si="244">B545+1</f>
        <v>3</v>
      </c>
      <c r="C546" s="88" t="s">
        <v>373</v>
      </c>
      <c r="D546" s="88"/>
      <c r="E546" s="88"/>
      <c r="F546" s="89">
        <v>98</v>
      </c>
      <c r="G546" s="38" t="s">
        <v>55</v>
      </c>
      <c r="H546" s="28">
        <f t="shared" ref="H546:H551" si="245">H545</f>
        <v>21</v>
      </c>
      <c r="I546" s="28">
        <v>15</v>
      </c>
      <c r="J546" s="181">
        <v>16</v>
      </c>
      <c r="K546" s="181">
        <v>2160</v>
      </c>
      <c r="L546" s="182">
        <v>97</v>
      </c>
      <c r="M546" s="182"/>
      <c r="N546" s="183">
        <f>IF(J546=0,0,(K546-L546)/J546)</f>
        <v>128.9375</v>
      </c>
      <c r="O546" s="181">
        <v>175</v>
      </c>
      <c r="P546" s="28">
        <f t="shared" ref="P546:P551" si="246">P545</f>
        <v>30</v>
      </c>
      <c r="Q546" s="28">
        <f t="shared" si="242"/>
        <v>1</v>
      </c>
      <c r="R546" s="28">
        <f t="shared" si="242"/>
        <v>62786</v>
      </c>
      <c r="S546" s="183">
        <f>AVERAGE(N544:N573)</f>
        <v>130.40551587301584</v>
      </c>
    </row>
    <row r="547" spans="1:19" s="29" customFormat="1" ht="15.75">
      <c r="A547" s="27">
        <f t="shared" si="243"/>
        <v>42842</v>
      </c>
      <c r="B547" s="28">
        <f t="shared" si="244"/>
        <v>4</v>
      </c>
      <c r="C547" s="88" t="s">
        <v>28</v>
      </c>
      <c r="D547" s="88"/>
      <c r="E547" s="88"/>
      <c r="F547" s="89">
        <v>97</v>
      </c>
      <c r="G547" s="39" t="s">
        <v>55</v>
      </c>
      <c r="H547" s="28">
        <f t="shared" si="245"/>
        <v>21</v>
      </c>
      <c r="I547" s="28">
        <v>18</v>
      </c>
      <c r="J547" s="181">
        <v>16</v>
      </c>
      <c r="K547" s="181">
        <v>2160</v>
      </c>
      <c r="L547" s="182">
        <v>6</v>
      </c>
      <c r="M547" s="182"/>
      <c r="N547" s="183">
        <f t="shared" ref="N547:N561" si="247">IF(J547=0,0,(K547-L547)/J547)</f>
        <v>134.625</v>
      </c>
      <c r="O547" s="181">
        <v>204</v>
      </c>
      <c r="P547" s="28">
        <f t="shared" si="246"/>
        <v>30</v>
      </c>
      <c r="Q547" s="28">
        <f t="shared" si="242"/>
        <v>1</v>
      </c>
      <c r="R547" s="28">
        <f t="shared" si="242"/>
        <v>62786</v>
      </c>
    </row>
    <row r="548" spans="1:19" s="29" customFormat="1" ht="15.75">
      <c r="A548" s="27">
        <f t="shared" si="243"/>
        <v>42842</v>
      </c>
      <c r="B548" s="28">
        <f t="shared" si="244"/>
        <v>5</v>
      </c>
      <c r="C548" s="88" t="s">
        <v>9</v>
      </c>
      <c r="D548" s="88"/>
      <c r="E548" s="88"/>
      <c r="F548" s="89">
        <v>90</v>
      </c>
      <c r="G548" s="38" t="s">
        <v>10</v>
      </c>
      <c r="H548" s="28">
        <f t="shared" si="245"/>
        <v>21</v>
      </c>
      <c r="I548" s="28">
        <v>19</v>
      </c>
      <c r="J548" s="181">
        <v>16</v>
      </c>
      <c r="K548" s="181">
        <v>2108</v>
      </c>
      <c r="L548" s="182">
        <v>58</v>
      </c>
      <c r="M548" s="182"/>
      <c r="N548" s="183">
        <f t="shared" si="247"/>
        <v>128.125</v>
      </c>
      <c r="O548" s="181">
        <v>165</v>
      </c>
      <c r="P548" s="28">
        <f t="shared" si="246"/>
        <v>30</v>
      </c>
      <c r="Q548" s="28">
        <f t="shared" si="242"/>
        <v>1</v>
      </c>
      <c r="R548" s="28">
        <f t="shared" si="242"/>
        <v>62786</v>
      </c>
    </row>
    <row r="549" spans="1:19" s="29" customFormat="1" ht="15.75">
      <c r="A549" s="27">
        <f t="shared" si="243"/>
        <v>42842</v>
      </c>
      <c r="B549" s="28">
        <f t="shared" si="244"/>
        <v>6</v>
      </c>
      <c r="C549" s="29" t="s">
        <v>387</v>
      </c>
      <c r="F549" s="28">
        <v>89</v>
      </c>
      <c r="G549" s="29" t="s">
        <v>56</v>
      </c>
      <c r="H549" s="28">
        <f t="shared" si="245"/>
        <v>21</v>
      </c>
      <c r="I549" s="28">
        <v>11</v>
      </c>
      <c r="J549" s="181">
        <v>16</v>
      </c>
      <c r="K549" s="181">
        <v>2082</v>
      </c>
      <c r="L549" s="182">
        <v>1</v>
      </c>
      <c r="M549" s="182"/>
      <c r="N549" s="183">
        <f t="shared" si="247"/>
        <v>130.0625</v>
      </c>
      <c r="O549" s="181">
        <v>84</v>
      </c>
      <c r="P549" s="28">
        <f t="shared" si="246"/>
        <v>30</v>
      </c>
      <c r="Q549" s="28">
        <f t="shared" si="242"/>
        <v>1</v>
      </c>
      <c r="R549" s="28">
        <f t="shared" si="242"/>
        <v>62786</v>
      </c>
    </row>
    <row r="550" spans="1:19" s="29" customFormat="1" ht="15.75">
      <c r="A550" s="27">
        <f t="shared" si="243"/>
        <v>42842</v>
      </c>
      <c r="B550" s="28">
        <f t="shared" si="244"/>
        <v>7</v>
      </c>
      <c r="C550" s="29" t="s">
        <v>472</v>
      </c>
      <c r="F550" s="28">
        <v>89</v>
      </c>
      <c r="G550" s="29" t="s">
        <v>335</v>
      </c>
      <c r="H550" s="28">
        <f t="shared" si="245"/>
        <v>21</v>
      </c>
      <c r="I550" s="28">
        <v>2</v>
      </c>
      <c r="J550" s="181">
        <v>16</v>
      </c>
      <c r="K550" s="181">
        <v>2147</v>
      </c>
      <c r="L550" s="182">
        <v>30</v>
      </c>
      <c r="M550" s="182"/>
      <c r="N550" s="183">
        <f t="shared" si="247"/>
        <v>132.3125</v>
      </c>
      <c r="O550" s="181">
        <v>697</v>
      </c>
      <c r="P550" s="28">
        <f t="shared" si="246"/>
        <v>30</v>
      </c>
      <c r="Q550" s="28">
        <f t="shared" si="242"/>
        <v>1</v>
      </c>
      <c r="R550" s="28">
        <f t="shared" si="242"/>
        <v>62786</v>
      </c>
    </row>
    <row r="551" spans="1:19" s="29" customFormat="1" ht="15.75">
      <c r="A551" s="27">
        <f t="shared" si="243"/>
        <v>42842</v>
      </c>
      <c r="B551" s="28">
        <f t="shared" si="244"/>
        <v>8</v>
      </c>
      <c r="C551" s="29" t="s">
        <v>389</v>
      </c>
      <c r="F551" s="28">
        <v>89</v>
      </c>
      <c r="G551" s="29" t="s">
        <v>335</v>
      </c>
      <c r="H551" s="28">
        <f t="shared" si="245"/>
        <v>21</v>
      </c>
      <c r="I551" s="28">
        <v>11</v>
      </c>
      <c r="J551" s="181">
        <v>16</v>
      </c>
      <c r="K551" s="181">
        <v>2140</v>
      </c>
      <c r="L551" s="182">
        <v>13</v>
      </c>
      <c r="M551" s="182"/>
      <c r="N551" s="183">
        <f t="shared" si="247"/>
        <v>132.9375</v>
      </c>
      <c r="O551" s="181">
        <v>353</v>
      </c>
      <c r="P551" s="28">
        <f t="shared" si="246"/>
        <v>30</v>
      </c>
      <c r="Q551" s="28">
        <f t="shared" si="242"/>
        <v>1</v>
      </c>
      <c r="R551" s="28">
        <f t="shared" si="242"/>
        <v>62786</v>
      </c>
    </row>
    <row r="552" spans="1:19" s="29" customFormat="1" ht="15.75">
      <c r="A552" s="27">
        <f t="shared" ref="A552" si="248">A551</f>
        <v>42842</v>
      </c>
      <c r="B552" s="28">
        <f t="shared" ref="B552" si="249">B551+1</f>
        <v>9</v>
      </c>
      <c r="C552" s="63" t="s">
        <v>482</v>
      </c>
      <c r="D552" s="63"/>
      <c r="E552" s="63"/>
      <c r="F552" s="124">
        <v>88</v>
      </c>
      <c r="G552" s="121" t="s">
        <v>415</v>
      </c>
      <c r="H552" s="28">
        <f t="shared" ref="H552:H573" si="250">H551</f>
        <v>21</v>
      </c>
      <c r="I552" s="28">
        <v>1</v>
      </c>
      <c r="J552" s="181">
        <v>16</v>
      </c>
      <c r="K552" s="181">
        <v>2155</v>
      </c>
      <c r="L552" s="182">
        <v>108</v>
      </c>
      <c r="M552" s="182"/>
      <c r="N552" s="183">
        <f t="shared" ref="N552" si="251">IF(J552=0,0,(K552-L552)/J552)</f>
        <v>127.9375</v>
      </c>
      <c r="O552" s="181">
        <v>286</v>
      </c>
      <c r="P552" s="28">
        <f t="shared" ref="P552" si="252">P551</f>
        <v>30</v>
      </c>
      <c r="Q552" s="28">
        <f t="shared" si="242"/>
        <v>1</v>
      </c>
      <c r="R552" s="28">
        <f t="shared" si="242"/>
        <v>62786</v>
      </c>
    </row>
    <row r="553" spans="1:19" s="29" customFormat="1" ht="15.75">
      <c r="A553" s="27">
        <f t="shared" ref="A553:A573" si="253">A552</f>
        <v>42842</v>
      </c>
      <c r="B553" s="28">
        <f t="shared" ref="B553:B573" si="254">B552+1</f>
        <v>10</v>
      </c>
      <c r="C553" s="29" t="s">
        <v>372</v>
      </c>
      <c r="F553" s="28">
        <v>86</v>
      </c>
      <c r="G553" s="29" t="s">
        <v>335</v>
      </c>
      <c r="H553" s="28">
        <f t="shared" si="250"/>
        <v>21</v>
      </c>
      <c r="I553" s="28">
        <v>19</v>
      </c>
      <c r="J553" s="181">
        <v>16</v>
      </c>
      <c r="K553" s="181">
        <v>2144</v>
      </c>
      <c r="L553" s="182">
        <v>73</v>
      </c>
      <c r="M553" s="182"/>
      <c r="N553" s="183">
        <f t="shared" si="247"/>
        <v>129.4375</v>
      </c>
      <c r="O553" s="181">
        <v>553</v>
      </c>
      <c r="P553" s="28">
        <f t="shared" ref="P553:R564" si="255">P552</f>
        <v>30</v>
      </c>
      <c r="Q553" s="28">
        <f t="shared" si="255"/>
        <v>1</v>
      </c>
      <c r="R553" s="28">
        <f t="shared" si="255"/>
        <v>62786</v>
      </c>
    </row>
    <row r="554" spans="1:19" s="29" customFormat="1" ht="15.75">
      <c r="A554" s="27">
        <f t="shared" si="253"/>
        <v>42842</v>
      </c>
      <c r="B554" s="28">
        <f t="shared" si="254"/>
        <v>11</v>
      </c>
      <c r="C554" s="29" t="s">
        <v>466</v>
      </c>
      <c r="F554" s="28">
        <v>85</v>
      </c>
      <c r="G554" s="29" t="s">
        <v>415</v>
      </c>
      <c r="H554" s="28">
        <f t="shared" si="250"/>
        <v>21</v>
      </c>
      <c r="I554" s="28">
        <v>3</v>
      </c>
      <c r="J554" s="181">
        <v>16</v>
      </c>
      <c r="K554" s="181">
        <v>2150</v>
      </c>
      <c r="L554" s="182">
        <v>54</v>
      </c>
      <c r="M554" s="182"/>
      <c r="N554" s="183">
        <f t="shared" si="247"/>
        <v>131</v>
      </c>
      <c r="O554" s="181">
        <v>80</v>
      </c>
      <c r="P554" s="28">
        <f t="shared" si="255"/>
        <v>30</v>
      </c>
      <c r="Q554" s="28">
        <f t="shared" si="255"/>
        <v>1</v>
      </c>
      <c r="R554" s="28">
        <f t="shared" si="255"/>
        <v>62786</v>
      </c>
    </row>
    <row r="555" spans="1:19" s="29" customFormat="1" ht="15.75">
      <c r="A555" s="27">
        <f t="shared" si="253"/>
        <v>42842</v>
      </c>
      <c r="B555" s="28">
        <f t="shared" si="254"/>
        <v>12</v>
      </c>
      <c r="C555" s="29" t="s">
        <v>278</v>
      </c>
      <c r="F555" s="28">
        <v>85</v>
      </c>
      <c r="G555" s="29" t="s">
        <v>335</v>
      </c>
      <c r="H555" s="28">
        <f t="shared" si="250"/>
        <v>21</v>
      </c>
      <c r="I555" s="28">
        <v>20</v>
      </c>
      <c r="J555" s="181">
        <v>16</v>
      </c>
      <c r="K555" s="181">
        <v>2154</v>
      </c>
      <c r="L555" s="182">
        <v>311</v>
      </c>
      <c r="M555" s="182"/>
      <c r="N555" s="183">
        <f t="shared" si="247"/>
        <v>115.1875</v>
      </c>
      <c r="O555" s="181">
        <v>213</v>
      </c>
      <c r="P555" s="28">
        <f t="shared" si="255"/>
        <v>30</v>
      </c>
      <c r="Q555" s="28">
        <f t="shared" si="255"/>
        <v>1</v>
      </c>
      <c r="R555" s="28">
        <f t="shared" si="255"/>
        <v>62786</v>
      </c>
    </row>
    <row r="556" spans="1:19" s="29" customFormat="1" ht="15.75">
      <c r="A556" s="27">
        <f t="shared" si="253"/>
        <v>42842</v>
      </c>
      <c r="B556" s="28">
        <f t="shared" si="254"/>
        <v>13</v>
      </c>
      <c r="C556" s="29" t="s">
        <v>379</v>
      </c>
      <c r="F556" s="28">
        <v>84</v>
      </c>
      <c r="G556" s="29" t="s">
        <v>415</v>
      </c>
      <c r="H556" s="28">
        <f t="shared" si="250"/>
        <v>21</v>
      </c>
      <c r="I556" s="28">
        <v>21</v>
      </c>
      <c r="J556" s="181">
        <v>16</v>
      </c>
      <c r="K556" s="181">
        <v>2142</v>
      </c>
      <c r="L556" s="182">
        <v>17</v>
      </c>
      <c r="M556" s="182"/>
      <c r="N556" s="183">
        <f t="shared" si="247"/>
        <v>132.8125</v>
      </c>
      <c r="O556" s="181">
        <v>39</v>
      </c>
      <c r="P556" s="28">
        <f t="shared" si="255"/>
        <v>30</v>
      </c>
      <c r="Q556" s="28">
        <f t="shared" si="255"/>
        <v>1</v>
      </c>
      <c r="R556" s="28">
        <f t="shared" si="255"/>
        <v>62786</v>
      </c>
    </row>
    <row r="557" spans="1:19" s="29" customFormat="1" ht="15.75">
      <c r="A557" s="27">
        <f t="shared" si="253"/>
        <v>42842</v>
      </c>
      <c r="B557" s="28">
        <f t="shared" si="254"/>
        <v>14</v>
      </c>
      <c r="C557" s="29" t="s">
        <v>479</v>
      </c>
      <c r="F557" s="28">
        <v>83</v>
      </c>
      <c r="G557" s="29" t="s">
        <v>335</v>
      </c>
      <c r="H557" s="28">
        <f t="shared" si="250"/>
        <v>21</v>
      </c>
      <c r="I557" s="28">
        <v>10</v>
      </c>
      <c r="J557" s="181">
        <v>15</v>
      </c>
      <c r="K557" s="181">
        <v>1957</v>
      </c>
      <c r="L557" s="182">
        <v>19</v>
      </c>
      <c r="M557" s="182"/>
      <c r="N557" s="183">
        <f t="shared" si="247"/>
        <v>129.19999999999999</v>
      </c>
      <c r="O557" s="181">
        <v>235</v>
      </c>
      <c r="P557" s="28">
        <f t="shared" si="255"/>
        <v>30</v>
      </c>
      <c r="Q557" s="28">
        <f t="shared" si="255"/>
        <v>1</v>
      </c>
      <c r="R557" s="28">
        <f t="shared" si="255"/>
        <v>62786</v>
      </c>
    </row>
    <row r="558" spans="1:19" s="29" customFormat="1" ht="15.75">
      <c r="A558" s="27">
        <f t="shared" si="253"/>
        <v>42842</v>
      </c>
      <c r="B558" s="28">
        <f t="shared" si="254"/>
        <v>15</v>
      </c>
      <c r="C558" s="29" t="s">
        <v>295</v>
      </c>
      <c r="F558" s="28">
        <v>82</v>
      </c>
      <c r="G558" s="29" t="s">
        <v>335</v>
      </c>
      <c r="H558" s="28">
        <f t="shared" si="250"/>
        <v>21</v>
      </c>
      <c r="I558" s="28">
        <v>18</v>
      </c>
      <c r="J558" s="184">
        <v>16</v>
      </c>
      <c r="K558" s="184">
        <v>2147</v>
      </c>
      <c r="L558" s="182">
        <v>72</v>
      </c>
      <c r="M558" s="182"/>
      <c r="N558" s="183">
        <f t="shared" si="247"/>
        <v>129.6875</v>
      </c>
      <c r="O558" s="184">
        <v>391</v>
      </c>
      <c r="P558" s="28">
        <f t="shared" si="255"/>
        <v>30</v>
      </c>
      <c r="Q558" s="28">
        <f t="shared" si="255"/>
        <v>1</v>
      </c>
      <c r="R558" s="28">
        <f t="shared" si="255"/>
        <v>62786</v>
      </c>
    </row>
    <row r="559" spans="1:19" s="29" customFormat="1" ht="15.75">
      <c r="A559" s="27">
        <f t="shared" si="253"/>
        <v>42842</v>
      </c>
      <c r="B559" s="28">
        <f t="shared" si="254"/>
        <v>16</v>
      </c>
      <c r="C559" s="29" t="s">
        <v>480</v>
      </c>
      <c r="F559" s="28">
        <v>80</v>
      </c>
      <c r="G559" s="29" t="s">
        <v>335</v>
      </c>
      <c r="H559" s="28">
        <f t="shared" si="250"/>
        <v>21</v>
      </c>
      <c r="I559" s="28">
        <v>2</v>
      </c>
      <c r="J559" s="184">
        <v>16</v>
      </c>
      <c r="K559" s="184">
        <v>2147</v>
      </c>
      <c r="L559" s="182">
        <v>35</v>
      </c>
      <c r="M559" s="182"/>
      <c r="N559" s="183">
        <f t="shared" si="247"/>
        <v>132</v>
      </c>
      <c r="O559" s="184">
        <v>787</v>
      </c>
      <c r="P559" s="28">
        <f t="shared" si="255"/>
        <v>30</v>
      </c>
      <c r="Q559" s="28">
        <f t="shared" si="255"/>
        <v>1</v>
      </c>
      <c r="R559" s="28">
        <f t="shared" si="255"/>
        <v>62786</v>
      </c>
    </row>
    <row r="560" spans="1:19" s="29" customFormat="1" ht="15.75">
      <c r="A560" s="27">
        <f t="shared" si="253"/>
        <v>42842</v>
      </c>
      <c r="B560" s="28">
        <f t="shared" si="254"/>
        <v>17</v>
      </c>
      <c r="C560" s="35" t="s">
        <v>367</v>
      </c>
      <c r="D560" s="35"/>
      <c r="E560" s="35"/>
      <c r="F560" s="90">
        <v>79</v>
      </c>
      <c r="G560" s="35" t="s">
        <v>481</v>
      </c>
      <c r="H560" s="28">
        <f t="shared" si="250"/>
        <v>21</v>
      </c>
      <c r="I560" s="28">
        <v>14</v>
      </c>
      <c r="J560" s="184">
        <v>16</v>
      </c>
      <c r="K560" s="184">
        <v>2145</v>
      </c>
      <c r="L560" s="182">
        <v>51</v>
      </c>
      <c r="M560" s="182"/>
      <c r="N560" s="183">
        <f t="shared" si="247"/>
        <v>130.875</v>
      </c>
      <c r="O560" s="184">
        <v>118</v>
      </c>
      <c r="P560" s="28">
        <f t="shared" si="255"/>
        <v>30</v>
      </c>
      <c r="Q560" s="28">
        <f t="shared" si="255"/>
        <v>1</v>
      </c>
      <c r="R560" s="28">
        <f t="shared" si="255"/>
        <v>62786</v>
      </c>
      <c r="S560" s="29" t="s">
        <v>484</v>
      </c>
    </row>
    <row r="561" spans="1:19" s="29" customFormat="1" ht="15.75">
      <c r="A561" s="27">
        <f t="shared" si="253"/>
        <v>42842</v>
      </c>
      <c r="B561" s="28">
        <f t="shared" si="254"/>
        <v>18</v>
      </c>
      <c r="C561" s="29" t="s">
        <v>460</v>
      </c>
      <c r="F561" s="28">
        <v>78</v>
      </c>
      <c r="G561" s="29" t="s">
        <v>366</v>
      </c>
      <c r="H561" s="28">
        <f t="shared" si="250"/>
        <v>21</v>
      </c>
      <c r="I561" s="28">
        <v>4</v>
      </c>
      <c r="J561" s="181">
        <v>15</v>
      </c>
      <c r="K561" s="181">
        <v>1964</v>
      </c>
      <c r="L561" s="182">
        <v>35</v>
      </c>
      <c r="M561" s="182"/>
      <c r="N561" s="183">
        <f t="shared" si="247"/>
        <v>128.6</v>
      </c>
      <c r="O561" s="181">
        <v>63</v>
      </c>
      <c r="P561" s="28">
        <f t="shared" si="255"/>
        <v>30</v>
      </c>
      <c r="Q561" s="28">
        <f t="shared" si="255"/>
        <v>1</v>
      </c>
      <c r="R561" s="28">
        <f t="shared" si="255"/>
        <v>62786</v>
      </c>
    </row>
    <row r="562" spans="1:19" s="29" customFormat="1" ht="15.75">
      <c r="A562" s="27">
        <f t="shared" si="253"/>
        <v>42842</v>
      </c>
      <c r="B562" s="28">
        <f t="shared" si="254"/>
        <v>19</v>
      </c>
      <c r="C562" s="29" t="s">
        <v>409</v>
      </c>
      <c r="F562" s="28">
        <v>76</v>
      </c>
      <c r="G562" s="29" t="s">
        <v>366</v>
      </c>
      <c r="H562" s="28">
        <f t="shared" si="250"/>
        <v>21</v>
      </c>
      <c r="I562" s="28">
        <v>2</v>
      </c>
      <c r="J562" s="181">
        <v>15</v>
      </c>
      <c r="K562" s="181">
        <v>2002</v>
      </c>
      <c r="L562" s="182">
        <v>43</v>
      </c>
      <c r="M562" s="182"/>
      <c r="N562" s="183">
        <f>IF(J562=0,0,(K562-L562)/J562)</f>
        <v>130.6</v>
      </c>
      <c r="O562" s="181">
        <v>100</v>
      </c>
      <c r="P562" s="28">
        <f t="shared" si="255"/>
        <v>30</v>
      </c>
      <c r="Q562" s="28">
        <f t="shared" si="255"/>
        <v>1</v>
      </c>
      <c r="R562" s="28">
        <f t="shared" si="255"/>
        <v>62786</v>
      </c>
    </row>
    <row r="563" spans="1:19" s="29" customFormat="1" ht="15.75">
      <c r="A563" s="27">
        <f t="shared" si="253"/>
        <v>42842</v>
      </c>
      <c r="B563" s="28">
        <f t="shared" si="254"/>
        <v>20</v>
      </c>
      <c r="C563" s="29" t="s">
        <v>477</v>
      </c>
      <c r="F563" s="28">
        <v>75</v>
      </c>
      <c r="G563" s="29" t="s">
        <v>58</v>
      </c>
      <c r="H563" s="28">
        <f t="shared" si="250"/>
        <v>21</v>
      </c>
      <c r="I563" s="28">
        <v>5</v>
      </c>
      <c r="J563" s="181">
        <v>16</v>
      </c>
      <c r="K563" s="181">
        <v>2104</v>
      </c>
      <c r="L563" s="182">
        <v>0</v>
      </c>
      <c r="M563" s="182"/>
      <c r="N563" s="183">
        <f t="shared" ref="N563" si="256">IF(J563=0,0,(K563-L563)/J563)</f>
        <v>131.5</v>
      </c>
      <c r="O563" s="181">
        <v>68</v>
      </c>
      <c r="P563" s="28">
        <f t="shared" si="255"/>
        <v>30</v>
      </c>
      <c r="Q563" s="28">
        <f t="shared" si="255"/>
        <v>1</v>
      </c>
      <c r="R563" s="28">
        <f t="shared" si="255"/>
        <v>62786</v>
      </c>
    </row>
    <row r="564" spans="1:19" s="29" customFormat="1" ht="15.75">
      <c r="A564" s="27">
        <f t="shared" si="253"/>
        <v>42842</v>
      </c>
      <c r="B564" s="28">
        <f t="shared" si="254"/>
        <v>21</v>
      </c>
      <c r="C564" s="88" t="s">
        <v>437</v>
      </c>
      <c r="D564" s="88"/>
      <c r="E564" s="88"/>
      <c r="F564" s="89">
        <v>75</v>
      </c>
      <c r="G564" s="39" t="s">
        <v>366</v>
      </c>
      <c r="H564" s="28">
        <f t="shared" si="250"/>
        <v>21</v>
      </c>
      <c r="I564" s="28">
        <v>5</v>
      </c>
      <c r="J564" s="181">
        <v>16</v>
      </c>
      <c r="K564" s="181">
        <v>2110</v>
      </c>
      <c r="L564" s="182">
        <v>60</v>
      </c>
      <c r="M564" s="182"/>
      <c r="N564" s="183">
        <f>IF(J564=0,0,(K564-L564)/J564)</f>
        <v>128.125</v>
      </c>
      <c r="O564" s="181">
        <v>287</v>
      </c>
      <c r="P564" s="28">
        <f t="shared" si="255"/>
        <v>30</v>
      </c>
      <c r="Q564" s="28">
        <f t="shared" si="255"/>
        <v>1</v>
      </c>
      <c r="R564" s="28">
        <f t="shared" si="255"/>
        <v>62786</v>
      </c>
    </row>
    <row r="565" spans="1:19" s="29" customFormat="1" ht="15.75">
      <c r="A565" s="27">
        <f t="shared" si="253"/>
        <v>42842</v>
      </c>
      <c r="B565" s="28">
        <f t="shared" si="254"/>
        <v>22</v>
      </c>
      <c r="C565" s="88" t="s">
        <v>439</v>
      </c>
      <c r="D565" s="88"/>
      <c r="E565" s="88"/>
      <c r="F565" s="89">
        <v>72</v>
      </c>
      <c r="G565" s="39" t="s">
        <v>55</v>
      </c>
      <c r="H565" s="28">
        <f t="shared" si="250"/>
        <v>21</v>
      </c>
      <c r="I565" s="28">
        <v>5</v>
      </c>
      <c r="J565" s="181">
        <v>15</v>
      </c>
      <c r="K565" s="181">
        <v>1975</v>
      </c>
      <c r="L565" s="182">
        <v>12</v>
      </c>
      <c r="M565" s="182"/>
      <c r="N565" s="183">
        <f t="shared" ref="N565:N566" si="257">IF(J565=0,0,(K565-L565)/J565)</f>
        <v>130.86666666666667</v>
      </c>
      <c r="O565" s="181">
        <v>294</v>
      </c>
      <c r="P565" s="28">
        <f t="shared" ref="P565:R565" si="258">P564</f>
        <v>30</v>
      </c>
      <c r="Q565" s="28">
        <f t="shared" si="258"/>
        <v>1</v>
      </c>
      <c r="R565" s="28">
        <f t="shared" si="258"/>
        <v>62786</v>
      </c>
    </row>
    <row r="566" spans="1:19" s="29" customFormat="1" ht="15.75">
      <c r="A566" s="27">
        <f t="shared" si="253"/>
        <v>42842</v>
      </c>
      <c r="B566" s="28">
        <f t="shared" si="254"/>
        <v>23</v>
      </c>
      <c r="C566" s="88" t="s">
        <v>410</v>
      </c>
      <c r="D566" s="88"/>
      <c r="E566" s="88"/>
      <c r="F566" s="89">
        <v>72</v>
      </c>
      <c r="G566" s="39" t="s">
        <v>58</v>
      </c>
      <c r="H566" s="28">
        <f t="shared" si="250"/>
        <v>21</v>
      </c>
      <c r="I566" s="28">
        <v>7</v>
      </c>
      <c r="J566" s="181">
        <v>16</v>
      </c>
      <c r="K566" s="181">
        <v>2143</v>
      </c>
      <c r="L566" s="182">
        <v>0</v>
      </c>
      <c r="M566" s="182"/>
      <c r="N566" s="183">
        <f t="shared" si="257"/>
        <v>133.9375</v>
      </c>
      <c r="O566" s="181">
        <v>103</v>
      </c>
      <c r="P566" s="28">
        <f t="shared" ref="P566:R566" si="259">P565</f>
        <v>30</v>
      </c>
      <c r="Q566" s="28">
        <f t="shared" si="259"/>
        <v>1</v>
      </c>
      <c r="R566" s="28">
        <f t="shared" si="259"/>
        <v>62786</v>
      </c>
    </row>
    <row r="567" spans="1:19" s="29" customFormat="1" ht="15.75">
      <c r="A567" s="27">
        <f t="shared" si="253"/>
        <v>42842</v>
      </c>
      <c r="B567" s="28">
        <f t="shared" si="254"/>
        <v>24</v>
      </c>
      <c r="C567" s="88" t="s">
        <v>451</v>
      </c>
      <c r="D567" s="88"/>
      <c r="E567" s="88"/>
      <c r="F567" s="89">
        <v>71</v>
      </c>
      <c r="G567" s="39" t="s">
        <v>56</v>
      </c>
      <c r="H567" s="28">
        <f t="shared" si="250"/>
        <v>21</v>
      </c>
      <c r="I567" s="28">
        <v>4</v>
      </c>
      <c r="J567" s="211">
        <v>14</v>
      </c>
      <c r="K567" s="181">
        <v>1881</v>
      </c>
      <c r="L567" s="182">
        <v>0</v>
      </c>
      <c r="M567" s="182"/>
      <c r="N567" s="183">
        <f>IF(J567=0,0,(K567-L567)/J567)</f>
        <v>134.35714285714286</v>
      </c>
      <c r="O567" s="181">
        <v>20</v>
      </c>
      <c r="P567" s="28">
        <f t="shared" ref="P567:R567" si="260">P566</f>
        <v>30</v>
      </c>
      <c r="Q567" s="28">
        <f t="shared" si="260"/>
        <v>1</v>
      </c>
      <c r="R567" s="28">
        <f t="shared" si="260"/>
        <v>62786</v>
      </c>
    </row>
    <row r="568" spans="1:19" s="29" customFormat="1" ht="15.75">
      <c r="A568" s="27">
        <f t="shared" si="253"/>
        <v>42842</v>
      </c>
      <c r="B568" s="28">
        <f t="shared" si="254"/>
        <v>25</v>
      </c>
      <c r="C568" s="88" t="s">
        <v>50</v>
      </c>
      <c r="D568" s="88"/>
      <c r="E568" s="88"/>
      <c r="F568" s="89">
        <v>71</v>
      </c>
      <c r="G568" s="39" t="s">
        <v>366</v>
      </c>
      <c r="H568" s="28">
        <f t="shared" si="250"/>
        <v>21</v>
      </c>
      <c r="I568" s="28">
        <v>21</v>
      </c>
      <c r="J568" s="181">
        <v>16</v>
      </c>
      <c r="K568" s="181">
        <v>2096</v>
      </c>
      <c r="L568" s="182">
        <v>0</v>
      </c>
      <c r="M568" s="182"/>
      <c r="N568" s="183">
        <f>IF(J568=0,0,(K568-L568)/J568)</f>
        <v>131</v>
      </c>
      <c r="O568" s="181">
        <v>41</v>
      </c>
      <c r="P568" s="28">
        <f t="shared" ref="P568:R568" si="261">P567</f>
        <v>30</v>
      </c>
      <c r="Q568" s="28">
        <f t="shared" si="261"/>
        <v>1</v>
      </c>
      <c r="R568" s="28">
        <f t="shared" si="261"/>
        <v>62786</v>
      </c>
    </row>
    <row r="569" spans="1:19" s="29" customFormat="1" ht="15.75">
      <c r="A569" s="27">
        <f t="shared" si="253"/>
        <v>42842</v>
      </c>
      <c r="B569" s="28">
        <f t="shared" si="254"/>
        <v>26</v>
      </c>
      <c r="C569" s="209" t="s">
        <v>338</v>
      </c>
      <c r="D569" s="209"/>
      <c r="E569" s="209"/>
      <c r="F569" s="90">
        <v>69</v>
      </c>
      <c r="G569" s="35" t="s">
        <v>56</v>
      </c>
      <c r="H569" s="28">
        <f t="shared" si="250"/>
        <v>21</v>
      </c>
      <c r="I569" s="28">
        <v>17</v>
      </c>
      <c r="J569" s="181">
        <v>16</v>
      </c>
      <c r="K569" s="181">
        <v>2112</v>
      </c>
      <c r="L569" s="182">
        <v>19</v>
      </c>
      <c r="M569" s="182"/>
      <c r="N569" s="183">
        <f t="shared" ref="N569" si="262">IF(J569=0,0,(K569-L569)/J569)</f>
        <v>130.8125</v>
      </c>
      <c r="O569" s="181">
        <v>0</v>
      </c>
      <c r="P569" s="28">
        <f t="shared" ref="P569:R569" si="263">P568</f>
        <v>30</v>
      </c>
      <c r="Q569" s="28">
        <f t="shared" si="263"/>
        <v>1</v>
      </c>
      <c r="R569" s="28">
        <f t="shared" si="263"/>
        <v>62786</v>
      </c>
      <c r="S569" s="29" t="s">
        <v>483</v>
      </c>
    </row>
    <row r="570" spans="1:19" s="29" customFormat="1" ht="15.75">
      <c r="A570" s="27">
        <f t="shared" si="253"/>
        <v>42842</v>
      </c>
      <c r="B570" s="28">
        <f t="shared" si="254"/>
        <v>27</v>
      </c>
      <c r="C570" s="88" t="s">
        <v>440</v>
      </c>
      <c r="D570" s="88"/>
      <c r="E570" s="88"/>
      <c r="F570" s="89">
        <v>69</v>
      </c>
      <c r="G570" s="39" t="s">
        <v>58</v>
      </c>
      <c r="H570" s="28">
        <f t="shared" si="250"/>
        <v>21</v>
      </c>
      <c r="I570" s="28">
        <v>5</v>
      </c>
      <c r="J570" s="181">
        <v>15</v>
      </c>
      <c r="K570" s="181">
        <v>1980</v>
      </c>
      <c r="L570" s="182">
        <v>0</v>
      </c>
      <c r="M570" s="182"/>
      <c r="N570" s="183">
        <f>IF(J570=0,0,(K570-L570)/J570)</f>
        <v>132</v>
      </c>
      <c r="O570" s="181">
        <v>46</v>
      </c>
      <c r="P570" s="28">
        <f t="shared" ref="P570:R570" si="264">P569</f>
        <v>30</v>
      </c>
      <c r="Q570" s="28">
        <f t="shared" si="264"/>
        <v>1</v>
      </c>
      <c r="R570" s="28">
        <f t="shared" si="264"/>
        <v>62786</v>
      </c>
    </row>
    <row r="571" spans="1:19" s="29" customFormat="1" ht="15.75">
      <c r="A571" s="27">
        <f t="shared" si="253"/>
        <v>42842</v>
      </c>
      <c r="B571" s="28">
        <f t="shared" si="254"/>
        <v>28</v>
      </c>
      <c r="C571" s="88" t="s">
        <v>474</v>
      </c>
      <c r="D571" s="88"/>
      <c r="E571" s="88"/>
      <c r="F571" s="89">
        <v>69</v>
      </c>
      <c r="G571" s="39" t="s">
        <v>58</v>
      </c>
      <c r="H571" s="28">
        <f t="shared" si="250"/>
        <v>21</v>
      </c>
      <c r="I571" s="28">
        <v>3</v>
      </c>
      <c r="J571" s="181">
        <v>15</v>
      </c>
      <c r="K571" s="181">
        <v>1945</v>
      </c>
      <c r="L571" s="182">
        <v>0</v>
      </c>
      <c r="M571" s="182"/>
      <c r="N571" s="183">
        <f>IF(J571=0,0,(K571-L571)/J571)</f>
        <v>129.66666666666666</v>
      </c>
      <c r="O571" s="181">
        <v>48</v>
      </c>
      <c r="P571" s="28">
        <f t="shared" ref="P571:R571" si="265">P570</f>
        <v>30</v>
      </c>
      <c r="Q571" s="28">
        <f t="shared" si="265"/>
        <v>1</v>
      </c>
      <c r="R571" s="28">
        <f t="shared" si="265"/>
        <v>62786</v>
      </c>
    </row>
    <row r="572" spans="1:19" s="29" customFormat="1" ht="15.75">
      <c r="A572" s="27">
        <f t="shared" si="253"/>
        <v>42842</v>
      </c>
      <c r="B572" s="28">
        <f t="shared" si="254"/>
        <v>29</v>
      </c>
      <c r="C572" s="29" t="s">
        <v>470</v>
      </c>
      <c r="F572" s="28">
        <v>67</v>
      </c>
      <c r="G572" s="29" t="s">
        <v>473</v>
      </c>
      <c r="H572" s="28">
        <f t="shared" si="250"/>
        <v>21</v>
      </c>
      <c r="I572" s="28">
        <v>20</v>
      </c>
      <c r="J572" s="181">
        <v>16</v>
      </c>
      <c r="K572" s="181">
        <v>2139</v>
      </c>
      <c r="L572" s="182">
        <v>22</v>
      </c>
      <c r="M572" s="182"/>
      <c r="N572" s="183">
        <f t="shared" ref="N572:N573" si="266">IF(J572=0,0,(K572-L572)/J572)</f>
        <v>132.3125</v>
      </c>
      <c r="O572" s="181">
        <v>179</v>
      </c>
      <c r="P572" s="28">
        <f t="shared" ref="P572:R572" si="267">P571</f>
        <v>30</v>
      </c>
      <c r="Q572" s="28">
        <f t="shared" si="267"/>
        <v>1</v>
      </c>
      <c r="R572" s="28">
        <f t="shared" si="267"/>
        <v>62786</v>
      </c>
    </row>
    <row r="573" spans="1:19" s="29" customFormat="1" ht="16.149999999999999" thickBot="1">
      <c r="A573" s="127">
        <f t="shared" si="253"/>
        <v>42842</v>
      </c>
      <c r="B573" s="128">
        <f t="shared" si="254"/>
        <v>30</v>
      </c>
      <c r="C573" s="205" t="s">
        <v>471</v>
      </c>
      <c r="D573" s="205"/>
      <c r="E573" s="205"/>
      <c r="F573" s="163">
        <v>58</v>
      </c>
      <c r="G573" s="206" t="s">
        <v>55</v>
      </c>
      <c r="H573" s="128">
        <f t="shared" si="250"/>
        <v>21</v>
      </c>
      <c r="I573" s="128">
        <v>4</v>
      </c>
      <c r="J573" s="190">
        <v>16</v>
      </c>
      <c r="K573" s="190">
        <v>2103</v>
      </c>
      <c r="L573" s="191">
        <v>0</v>
      </c>
      <c r="M573" s="191"/>
      <c r="N573" s="192">
        <f t="shared" si="266"/>
        <v>131.4375</v>
      </c>
      <c r="O573" s="190">
        <v>208</v>
      </c>
      <c r="P573" s="128">
        <f t="shared" ref="P573:R573" si="268">P572</f>
        <v>30</v>
      </c>
      <c r="Q573" s="128">
        <f t="shared" si="268"/>
        <v>1</v>
      </c>
      <c r="R573" s="128">
        <f t="shared" si="268"/>
        <v>62786</v>
      </c>
      <c r="S573" s="133"/>
    </row>
    <row r="574" spans="1:19" s="93" customFormat="1" ht="16.149999999999999" thickTop="1">
      <c r="A574" s="91">
        <f>A573+7</f>
        <v>42849</v>
      </c>
      <c r="B574" s="92">
        <v>1</v>
      </c>
      <c r="C574" s="189" t="s">
        <v>487</v>
      </c>
      <c r="D574" s="189"/>
      <c r="E574" s="189"/>
      <c r="F574" s="167">
        <v>127</v>
      </c>
      <c r="G574" s="117" t="s">
        <v>490</v>
      </c>
      <c r="H574" s="92">
        <f>H573+1</f>
        <v>22</v>
      </c>
      <c r="I574" s="92">
        <v>1</v>
      </c>
      <c r="J574" s="175">
        <v>16</v>
      </c>
      <c r="K574" s="175">
        <v>2156</v>
      </c>
      <c r="L574" s="178">
        <v>23</v>
      </c>
      <c r="M574" s="178"/>
      <c r="N574" s="177">
        <f>IF(J574=0,0,(K574-L574)/J574)</f>
        <v>133.3125</v>
      </c>
      <c r="O574" s="175">
        <v>1003</v>
      </c>
      <c r="P574" s="92">
        <f>COUNTA(C574:C603)</f>
        <v>30</v>
      </c>
      <c r="Q574" s="92">
        <v>1</v>
      </c>
      <c r="R574" s="92">
        <f>SUM(K574:K603)</f>
        <v>62289</v>
      </c>
      <c r="S574" s="197">
        <f>SUM(L574:L603)</f>
        <v>1102</v>
      </c>
    </row>
    <row r="575" spans="1:19" s="93" customFormat="1" ht="15.75">
      <c r="A575" s="91">
        <f>A574</f>
        <v>42849</v>
      </c>
      <c r="B575" s="92">
        <f>B574+1</f>
        <v>2</v>
      </c>
      <c r="C575" s="93" t="s">
        <v>32</v>
      </c>
      <c r="F575" s="92">
        <v>118</v>
      </c>
      <c r="G575" s="93" t="s">
        <v>55</v>
      </c>
      <c r="H575" s="92">
        <f>H574</f>
        <v>22</v>
      </c>
      <c r="I575" s="92">
        <v>21</v>
      </c>
      <c r="J575" s="175">
        <v>16</v>
      </c>
      <c r="K575" s="175">
        <v>2151</v>
      </c>
      <c r="L575" s="178">
        <v>61</v>
      </c>
      <c r="M575" s="178"/>
      <c r="N575" s="177">
        <f>IF(J575=0,0,(K575-L575)/J575)</f>
        <v>130.625</v>
      </c>
      <c r="O575" s="175">
        <v>374</v>
      </c>
      <c r="P575" s="92">
        <f>P574</f>
        <v>30</v>
      </c>
      <c r="Q575" s="92">
        <f>Q574</f>
        <v>1</v>
      </c>
      <c r="R575" s="92">
        <f>R574</f>
        <v>62289</v>
      </c>
      <c r="S575" s="93" t="s">
        <v>463</v>
      </c>
    </row>
    <row r="576" spans="1:19" s="93" customFormat="1" ht="15.75">
      <c r="A576" s="91">
        <f t="shared" ref="A576:A587" si="269">A575</f>
        <v>42849</v>
      </c>
      <c r="B576" s="92">
        <f t="shared" ref="B576:B587" si="270">B575+1</f>
        <v>3</v>
      </c>
      <c r="C576" s="99" t="s">
        <v>476</v>
      </c>
      <c r="D576" s="99"/>
      <c r="E576" s="99"/>
      <c r="F576" s="100">
        <v>101</v>
      </c>
      <c r="G576" s="101" t="s">
        <v>55</v>
      </c>
      <c r="H576" s="92">
        <f t="shared" ref="H576:H603" si="271">H575</f>
        <v>22</v>
      </c>
      <c r="I576" s="92">
        <v>11</v>
      </c>
      <c r="J576" s="175">
        <v>16</v>
      </c>
      <c r="K576" s="175">
        <v>2121</v>
      </c>
      <c r="L576" s="178">
        <v>33</v>
      </c>
      <c r="M576" s="178"/>
      <c r="N576" s="177">
        <f t="shared" ref="N576" si="272">IF(J576=0,0,(K576-L576)/J576)</f>
        <v>130.5</v>
      </c>
      <c r="O576" s="175">
        <v>218</v>
      </c>
      <c r="P576" s="92">
        <f t="shared" ref="P576:P587" si="273">P575</f>
        <v>30</v>
      </c>
      <c r="Q576" s="92">
        <f t="shared" ref="Q576:Q587" si="274">Q575</f>
        <v>1</v>
      </c>
      <c r="R576" s="92">
        <f t="shared" ref="R576:R587" si="275">R575</f>
        <v>62289</v>
      </c>
      <c r="S576" s="177">
        <f>AVERAGE(N574:N603)</f>
        <v>130.45972222222221</v>
      </c>
    </row>
    <row r="577" spans="1:19" s="93" customFormat="1" ht="15.75">
      <c r="A577" s="91">
        <f t="shared" si="269"/>
        <v>42849</v>
      </c>
      <c r="B577" s="92">
        <f t="shared" si="270"/>
        <v>4</v>
      </c>
      <c r="C577" s="99" t="s">
        <v>373</v>
      </c>
      <c r="D577" s="99"/>
      <c r="E577" s="99"/>
      <c r="F577" s="100">
        <v>99</v>
      </c>
      <c r="G577" s="97" t="s">
        <v>55</v>
      </c>
      <c r="H577" s="92">
        <f t="shared" si="271"/>
        <v>22</v>
      </c>
      <c r="I577" s="92">
        <v>16</v>
      </c>
      <c r="J577" s="175">
        <v>16</v>
      </c>
      <c r="K577" s="175">
        <v>2160</v>
      </c>
      <c r="L577" s="178">
        <v>148</v>
      </c>
      <c r="M577" s="178"/>
      <c r="N577" s="177">
        <f>IF(J577=0,0,(K577-L577)/J577)</f>
        <v>125.75</v>
      </c>
      <c r="O577" s="175">
        <v>203</v>
      </c>
      <c r="P577" s="92">
        <f t="shared" si="273"/>
        <v>30</v>
      </c>
      <c r="Q577" s="92">
        <f t="shared" si="274"/>
        <v>1</v>
      </c>
      <c r="R577" s="92">
        <f t="shared" si="275"/>
        <v>62289</v>
      </c>
      <c r="S577" s="93" t="s">
        <v>491</v>
      </c>
    </row>
    <row r="578" spans="1:19" s="93" customFormat="1" ht="15.75">
      <c r="A578" s="91">
        <f t="shared" si="269"/>
        <v>42849</v>
      </c>
      <c r="B578" s="92">
        <f t="shared" si="270"/>
        <v>5</v>
      </c>
      <c r="C578" s="99" t="s">
        <v>28</v>
      </c>
      <c r="D578" s="99"/>
      <c r="E578" s="99"/>
      <c r="F578" s="100">
        <v>97</v>
      </c>
      <c r="G578" s="101" t="s">
        <v>55</v>
      </c>
      <c r="H578" s="92">
        <f t="shared" si="271"/>
        <v>22</v>
      </c>
      <c r="I578" s="92">
        <v>19</v>
      </c>
      <c r="J578" s="175">
        <v>16</v>
      </c>
      <c r="K578" s="175">
        <v>2160</v>
      </c>
      <c r="L578" s="178">
        <v>11</v>
      </c>
      <c r="M578" s="178"/>
      <c r="N578" s="177">
        <f t="shared" ref="N578:N592" si="276">IF(J578=0,0,(K578-L578)/J578)</f>
        <v>134.3125</v>
      </c>
      <c r="O578" s="175">
        <v>120</v>
      </c>
      <c r="P578" s="92">
        <f t="shared" si="273"/>
        <v>30</v>
      </c>
      <c r="Q578" s="92">
        <f t="shared" si="274"/>
        <v>1</v>
      </c>
      <c r="R578" s="92">
        <f t="shared" si="275"/>
        <v>62289</v>
      </c>
      <c r="S578" s="177">
        <f>AVERAGE(F574:F603)</f>
        <v>84.433333333333337</v>
      </c>
    </row>
    <row r="579" spans="1:19" s="93" customFormat="1" ht="15.75">
      <c r="A579" s="91">
        <f t="shared" si="269"/>
        <v>42849</v>
      </c>
      <c r="B579" s="92">
        <f t="shared" si="270"/>
        <v>6</v>
      </c>
      <c r="C579" s="99" t="s">
        <v>489</v>
      </c>
      <c r="D579" s="99"/>
      <c r="E579" s="99"/>
      <c r="F579" s="100">
        <v>91</v>
      </c>
      <c r="G579" s="97" t="s">
        <v>10</v>
      </c>
      <c r="H579" s="92">
        <f t="shared" si="271"/>
        <v>22</v>
      </c>
      <c r="I579" s="92">
        <v>20</v>
      </c>
      <c r="J579" s="175">
        <v>16</v>
      </c>
      <c r="K579" s="175">
        <v>2102</v>
      </c>
      <c r="L579" s="178">
        <v>33</v>
      </c>
      <c r="M579" s="178"/>
      <c r="N579" s="177">
        <f t="shared" si="276"/>
        <v>129.3125</v>
      </c>
      <c r="O579" s="175">
        <v>302</v>
      </c>
      <c r="P579" s="92">
        <f t="shared" si="273"/>
        <v>30</v>
      </c>
      <c r="Q579" s="92">
        <f t="shared" si="274"/>
        <v>1</v>
      </c>
      <c r="R579" s="92">
        <f t="shared" si="275"/>
        <v>62289</v>
      </c>
      <c r="S579" s="93" t="s">
        <v>495</v>
      </c>
    </row>
    <row r="580" spans="1:19" s="93" customFormat="1" ht="15.75">
      <c r="A580" s="91">
        <f t="shared" si="269"/>
        <v>42849</v>
      </c>
      <c r="B580" s="92">
        <f t="shared" si="270"/>
        <v>7</v>
      </c>
      <c r="C580" s="93" t="s">
        <v>387</v>
      </c>
      <c r="F580" s="92">
        <v>90</v>
      </c>
      <c r="G580" s="93" t="s">
        <v>56</v>
      </c>
      <c r="H580" s="92">
        <f t="shared" si="271"/>
        <v>22</v>
      </c>
      <c r="I580" s="92">
        <v>12</v>
      </c>
      <c r="J580" s="175">
        <v>15</v>
      </c>
      <c r="K580" s="175">
        <v>1960</v>
      </c>
      <c r="L580" s="178">
        <v>8</v>
      </c>
      <c r="M580" s="178"/>
      <c r="N580" s="177">
        <f t="shared" si="276"/>
        <v>130.13333333333333</v>
      </c>
      <c r="O580" s="175">
        <v>107</v>
      </c>
      <c r="P580" s="92">
        <f t="shared" si="273"/>
        <v>30</v>
      </c>
      <c r="Q580" s="92">
        <f t="shared" si="274"/>
        <v>1</v>
      </c>
      <c r="R580" s="92">
        <f t="shared" si="275"/>
        <v>62289</v>
      </c>
      <c r="S580" s="212">
        <f>S576*P574*16</f>
        <v>62620.666666666664</v>
      </c>
    </row>
    <row r="581" spans="1:19" s="93" customFormat="1" ht="15.75">
      <c r="A581" s="91">
        <f t="shared" si="269"/>
        <v>42849</v>
      </c>
      <c r="B581" s="92">
        <f t="shared" si="270"/>
        <v>8</v>
      </c>
      <c r="C581" s="125" t="s">
        <v>472</v>
      </c>
      <c r="D581" s="125"/>
      <c r="E581" s="125"/>
      <c r="F581" s="126">
        <v>91</v>
      </c>
      <c r="G581" s="125" t="s">
        <v>335</v>
      </c>
      <c r="H581" s="92">
        <f t="shared" si="271"/>
        <v>22</v>
      </c>
      <c r="I581" s="92">
        <v>3</v>
      </c>
      <c r="J581" s="175">
        <v>16</v>
      </c>
      <c r="K581" s="175">
        <v>2160</v>
      </c>
      <c r="L581" s="178">
        <v>49</v>
      </c>
      <c r="M581" s="178"/>
      <c r="N581" s="177">
        <f t="shared" si="276"/>
        <v>131.9375</v>
      </c>
      <c r="O581" s="175">
        <v>645</v>
      </c>
      <c r="P581" s="92">
        <f t="shared" si="273"/>
        <v>30</v>
      </c>
      <c r="Q581" s="92">
        <f t="shared" si="274"/>
        <v>1</v>
      </c>
      <c r="R581" s="92">
        <f t="shared" si="275"/>
        <v>62289</v>
      </c>
    </row>
    <row r="582" spans="1:19" s="93" customFormat="1" ht="15.75">
      <c r="A582" s="91">
        <f t="shared" si="269"/>
        <v>42849</v>
      </c>
      <c r="B582" s="92">
        <f t="shared" si="270"/>
        <v>9</v>
      </c>
      <c r="C582" s="93" t="s">
        <v>389</v>
      </c>
      <c r="F582" s="92">
        <v>90</v>
      </c>
      <c r="G582" s="93" t="s">
        <v>335</v>
      </c>
      <c r="H582" s="92">
        <f t="shared" si="271"/>
        <v>22</v>
      </c>
      <c r="I582" s="92">
        <v>12</v>
      </c>
      <c r="J582" s="175">
        <v>16</v>
      </c>
      <c r="K582" s="175">
        <v>2144</v>
      </c>
      <c r="L582" s="178">
        <v>27</v>
      </c>
      <c r="M582" s="178"/>
      <c r="N582" s="177">
        <f t="shared" si="276"/>
        <v>132.3125</v>
      </c>
      <c r="O582" s="175">
        <v>335</v>
      </c>
      <c r="P582" s="92">
        <f t="shared" si="273"/>
        <v>30</v>
      </c>
      <c r="Q582" s="92">
        <f t="shared" si="274"/>
        <v>1</v>
      </c>
      <c r="R582" s="92">
        <f t="shared" si="275"/>
        <v>62289</v>
      </c>
    </row>
    <row r="583" spans="1:19" s="93" customFormat="1" ht="15.75">
      <c r="A583" s="91">
        <f t="shared" si="269"/>
        <v>42849</v>
      </c>
      <c r="B583" s="92">
        <f t="shared" si="270"/>
        <v>10</v>
      </c>
      <c r="C583" s="93" t="s">
        <v>485</v>
      </c>
      <c r="F583" s="92">
        <v>89</v>
      </c>
      <c r="G583" s="93" t="s">
        <v>486</v>
      </c>
      <c r="H583" s="92">
        <f t="shared" si="271"/>
        <v>22</v>
      </c>
      <c r="I583" s="92">
        <v>2</v>
      </c>
      <c r="J583" s="175">
        <v>15</v>
      </c>
      <c r="K583" s="175">
        <v>1997</v>
      </c>
      <c r="L583" s="178">
        <v>75</v>
      </c>
      <c r="M583" s="178"/>
      <c r="N583" s="177">
        <f t="shared" si="276"/>
        <v>128.13333333333333</v>
      </c>
      <c r="O583" s="175">
        <v>292</v>
      </c>
      <c r="P583" s="92">
        <f t="shared" si="273"/>
        <v>30</v>
      </c>
      <c r="Q583" s="92">
        <f t="shared" si="274"/>
        <v>1</v>
      </c>
      <c r="R583" s="92">
        <f t="shared" si="275"/>
        <v>62289</v>
      </c>
    </row>
    <row r="584" spans="1:19" s="93" customFormat="1" ht="15.75">
      <c r="A584" s="91">
        <f t="shared" si="269"/>
        <v>42849</v>
      </c>
      <c r="B584" s="92">
        <f t="shared" si="270"/>
        <v>11</v>
      </c>
      <c r="C584" s="93" t="s">
        <v>372</v>
      </c>
      <c r="F584" s="92">
        <v>87</v>
      </c>
      <c r="G584" s="93" t="s">
        <v>335</v>
      </c>
      <c r="H584" s="92">
        <f t="shared" si="271"/>
        <v>22</v>
      </c>
      <c r="I584" s="92">
        <v>20</v>
      </c>
      <c r="J584" s="175">
        <v>16</v>
      </c>
      <c r="K584" s="175">
        <v>2152</v>
      </c>
      <c r="L584" s="178">
        <v>85</v>
      </c>
      <c r="M584" s="178"/>
      <c r="N584" s="177">
        <f t="shared" si="276"/>
        <v>129.1875</v>
      </c>
      <c r="O584" s="175">
        <v>622</v>
      </c>
      <c r="P584" s="92">
        <f t="shared" si="273"/>
        <v>30</v>
      </c>
      <c r="Q584" s="92">
        <f t="shared" si="274"/>
        <v>1</v>
      </c>
      <c r="R584" s="92">
        <f t="shared" si="275"/>
        <v>62289</v>
      </c>
    </row>
    <row r="585" spans="1:19" s="93" customFormat="1" ht="15.75">
      <c r="A585" s="91">
        <f t="shared" si="269"/>
        <v>42849</v>
      </c>
      <c r="B585" s="92">
        <f t="shared" si="270"/>
        <v>12</v>
      </c>
      <c r="C585" s="93" t="s">
        <v>466</v>
      </c>
      <c r="F585" s="92">
        <v>86</v>
      </c>
      <c r="G585" s="93" t="s">
        <v>415</v>
      </c>
      <c r="H585" s="92">
        <f t="shared" si="271"/>
        <v>22</v>
      </c>
      <c r="I585" s="92">
        <v>4</v>
      </c>
      <c r="J585" s="175">
        <v>16</v>
      </c>
      <c r="K585" s="175">
        <v>2115</v>
      </c>
      <c r="L585" s="178">
        <v>39</v>
      </c>
      <c r="M585" s="178"/>
      <c r="N585" s="177">
        <f t="shared" si="276"/>
        <v>129.75</v>
      </c>
      <c r="O585" s="175">
        <v>46</v>
      </c>
      <c r="P585" s="92">
        <f t="shared" si="273"/>
        <v>30</v>
      </c>
      <c r="Q585" s="92">
        <f t="shared" si="274"/>
        <v>1</v>
      </c>
      <c r="R585" s="92">
        <f t="shared" si="275"/>
        <v>62289</v>
      </c>
    </row>
    <row r="586" spans="1:19" s="93" customFormat="1" ht="15.75">
      <c r="A586" s="91">
        <f t="shared" si="269"/>
        <v>42849</v>
      </c>
      <c r="B586" s="92">
        <f t="shared" si="270"/>
        <v>13</v>
      </c>
      <c r="C586" s="125" t="s">
        <v>278</v>
      </c>
      <c r="D586" s="125"/>
      <c r="E586" s="125"/>
      <c r="F586" s="126">
        <v>85</v>
      </c>
      <c r="G586" s="125" t="s">
        <v>335</v>
      </c>
      <c r="H586" s="92">
        <f t="shared" si="271"/>
        <v>22</v>
      </c>
      <c r="I586" s="92">
        <v>21</v>
      </c>
      <c r="J586" s="175">
        <v>16</v>
      </c>
      <c r="K586" s="175">
        <v>2122</v>
      </c>
      <c r="L586" s="178">
        <v>114</v>
      </c>
      <c r="M586" s="178"/>
      <c r="N586" s="177">
        <f t="shared" si="276"/>
        <v>125.5</v>
      </c>
      <c r="O586" s="175">
        <v>111</v>
      </c>
      <c r="P586" s="92">
        <f t="shared" si="273"/>
        <v>30</v>
      </c>
      <c r="Q586" s="92">
        <f t="shared" si="274"/>
        <v>1</v>
      </c>
      <c r="R586" s="92">
        <f t="shared" si="275"/>
        <v>62289</v>
      </c>
      <c r="S586" s="93" t="s">
        <v>493</v>
      </c>
    </row>
    <row r="587" spans="1:19" s="93" customFormat="1" ht="15.75">
      <c r="A587" s="91">
        <f t="shared" si="269"/>
        <v>42849</v>
      </c>
      <c r="B587" s="92">
        <f t="shared" si="270"/>
        <v>14</v>
      </c>
      <c r="C587" s="93" t="s">
        <v>379</v>
      </c>
      <c r="F587" s="92">
        <v>84</v>
      </c>
      <c r="G587" s="93" t="s">
        <v>415</v>
      </c>
      <c r="H587" s="92">
        <f t="shared" si="271"/>
        <v>22</v>
      </c>
      <c r="I587" s="92">
        <v>22</v>
      </c>
      <c r="J587" s="175">
        <v>16</v>
      </c>
      <c r="K587" s="175">
        <v>2115</v>
      </c>
      <c r="L587" s="178">
        <v>24</v>
      </c>
      <c r="M587" s="178"/>
      <c r="N587" s="177">
        <f t="shared" si="276"/>
        <v>130.6875</v>
      </c>
      <c r="O587" s="175">
        <v>58</v>
      </c>
      <c r="P587" s="92">
        <f t="shared" si="273"/>
        <v>30</v>
      </c>
      <c r="Q587" s="92">
        <f t="shared" si="274"/>
        <v>1</v>
      </c>
      <c r="R587" s="92">
        <f t="shared" si="275"/>
        <v>62289</v>
      </c>
    </row>
    <row r="588" spans="1:19" s="93" customFormat="1" ht="15.75">
      <c r="A588" s="91">
        <f t="shared" ref="A588:A603" si="277">A587</f>
        <v>42849</v>
      </c>
      <c r="B588" s="92">
        <f t="shared" ref="B588:B603" si="278">B587+1</f>
        <v>15</v>
      </c>
      <c r="C588" s="189" t="s">
        <v>488</v>
      </c>
      <c r="D588" s="189"/>
      <c r="E588" s="189"/>
      <c r="F588" s="167">
        <v>85</v>
      </c>
      <c r="G588" s="117" t="s">
        <v>56</v>
      </c>
      <c r="H588" s="92">
        <f t="shared" si="271"/>
        <v>22</v>
      </c>
      <c r="I588" s="92">
        <v>1</v>
      </c>
      <c r="J588" s="175">
        <v>16</v>
      </c>
      <c r="K588" s="175">
        <v>2160</v>
      </c>
      <c r="L588" s="178">
        <v>51</v>
      </c>
      <c r="M588" s="178"/>
      <c r="N588" s="177">
        <f t="shared" ref="N588" si="279">IF(J588=0,0,(K588-L588)/J588)</f>
        <v>131.8125</v>
      </c>
      <c r="O588" s="175">
        <v>231</v>
      </c>
      <c r="P588" s="92">
        <f t="shared" ref="P588:P603" si="280">P587</f>
        <v>30</v>
      </c>
      <c r="Q588" s="92">
        <f t="shared" ref="Q588:Q603" si="281">Q587</f>
        <v>1</v>
      </c>
      <c r="R588" s="92">
        <f t="shared" ref="R588:R603" si="282">R587</f>
        <v>62289</v>
      </c>
    </row>
    <row r="589" spans="1:19" s="93" customFormat="1" ht="15.75">
      <c r="A589" s="91">
        <f t="shared" si="277"/>
        <v>42849</v>
      </c>
      <c r="B589" s="92">
        <f t="shared" si="278"/>
        <v>16</v>
      </c>
      <c r="C589" s="93" t="s">
        <v>479</v>
      </c>
      <c r="F589" s="92">
        <v>84</v>
      </c>
      <c r="G589" s="93" t="s">
        <v>335</v>
      </c>
      <c r="H589" s="92">
        <f t="shared" si="271"/>
        <v>22</v>
      </c>
      <c r="I589" s="92">
        <v>11</v>
      </c>
      <c r="J589" s="175">
        <v>15</v>
      </c>
      <c r="K589" s="175">
        <v>1980</v>
      </c>
      <c r="L589" s="178">
        <v>38</v>
      </c>
      <c r="M589" s="178"/>
      <c r="N589" s="177">
        <f t="shared" si="276"/>
        <v>129.46666666666667</v>
      </c>
      <c r="O589" s="175">
        <v>201</v>
      </c>
      <c r="P589" s="92">
        <f t="shared" si="280"/>
        <v>30</v>
      </c>
      <c r="Q589" s="92">
        <f t="shared" si="281"/>
        <v>1</v>
      </c>
      <c r="R589" s="92">
        <f t="shared" si="282"/>
        <v>62289</v>
      </c>
    </row>
    <row r="590" spans="1:19" s="93" customFormat="1" ht="15.75">
      <c r="A590" s="91">
        <f t="shared" si="277"/>
        <v>42849</v>
      </c>
      <c r="B590" s="92">
        <f t="shared" si="278"/>
        <v>17</v>
      </c>
      <c r="C590" s="93" t="s">
        <v>295</v>
      </c>
      <c r="F590" s="92">
        <v>83</v>
      </c>
      <c r="G590" s="93" t="s">
        <v>335</v>
      </c>
      <c r="H590" s="92">
        <f t="shared" si="271"/>
        <v>22</v>
      </c>
      <c r="I590" s="92">
        <v>19</v>
      </c>
      <c r="J590" s="176">
        <v>15</v>
      </c>
      <c r="K590" s="176">
        <v>2005</v>
      </c>
      <c r="L590" s="178">
        <v>54</v>
      </c>
      <c r="M590" s="178"/>
      <c r="N590" s="177">
        <f t="shared" si="276"/>
        <v>130.06666666666666</v>
      </c>
      <c r="O590" s="176">
        <v>318</v>
      </c>
      <c r="P590" s="92">
        <f t="shared" si="280"/>
        <v>30</v>
      </c>
      <c r="Q590" s="92">
        <f t="shared" si="281"/>
        <v>1</v>
      </c>
      <c r="R590" s="92">
        <f t="shared" si="282"/>
        <v>62289</v>
      </c>
    </row>
    <row r="591" spans="1:19" s="93" customFormat="1" ht="15.75">
      <c r="A591" s="91">
        <f t="shared" si="277"/>
        <v>42849</v>
      </c>
      <c r="B591" s="92">
        <f t="shared" si="278"/>
        <v>18</v>
      </c>
      <c r="C591" s="93" t="s">
        <v>480</v>
      </c>
      <c r="F591" s="92">
        <v>81</v>
      </c>
      <c r="G591" s="93" t="s">
        <v>335</v>
      </c>
      <c r="H591" s="92">
        <f t="shared" si="271"/>
        <v>22</v>
      </c>
      <c r="I591" s="92">
        <v>3</v>
      </c>
      <c r="J591" s="176">
        <v>16</v>
      </c>
      <c r="K591" s="176">
        <v>2145</v>
      </c>
      <c r="L591" s="178">
        <v>13</v>
      </c>
      <c r="M591" s="178"/>
      <c r="N591" s="177">
        <f t="shared" si="276"/>
        <v>133.25</v>
      </c>
      <c r="O591" s="176">
        <v>470</v>
      </c>
      <c r="P591" s="92">
        <f t="shared" si="280"/>
        <v>30</v>
      </c>
      <c r="Q591" s="92">
        <f t="shared" si="281"/>
        <v>1</v>
      </c>
      <c r="R591" s="92">
        <f t="shared" si="282"/>
        <v>62289</v>
      </c>
    </row>
    <row r="592" spans="1:19" s="93" customFormat="1" ht="15.75">
      <c r="A592" s="91">
        <f t="shared" si="277"/>
        <v>42849</v>
      </c>
      <c r="B592" s="92">
        <f t="shared" si="278"/>
        <v>19</v>
      </c>
      <c r="C592" s="93" t="s">
        <v>460</v>
      </c>
      <c r="F592" s="92">
        <v>79</v>
      </c>
      <c r="G592" s="93" t="s">
        <v>366</v>
      </c>
      <c r="H592" s="92">
        <f t="shared" si="271"/>
        <v>22</v>
      </c>
      <c r="I592" s="92">
        <v>5</v>
      </c>
      <c r="J592" s="175">
        <v>16</v>
      </c>
      <c r="K592" s="175">
        <v>2081</v>
      </c>
      <c r="L592" s="178">
        <v>32</v>
      </c>
      <c r="M592" s="178"/>
      <c r="N592" s="177">
        <f t="shared" si="276"/>
        <v>128.0625</v>
      </c>
      <c r="O592" s="175">
        <v>126</v>
      </c>
      <c r="P592" s="92">
        <f t="shared" si="280"/>
        <v>30</v>
      </c>
      <c r="Q592" s="92">
        <f t="shared" si="281"/>
        <v>1</v>
      </c>
      <c r="R592" s="92">
        <f t="shared" si="282"/>
        <v>62289</v>
      </c>
    </row>
    <row r="593" spans="1:19" s="93" customFormat="1" ht="15.75">
      <c r="A593" s="91">
        <f t="shared" si="277"/>
        <v>42849</v>
      </c>
      <c r="B593" s="92">
        <f t="shared" si="278"/>
        <v>20</v>
      </c>
      <c r="C593" s="93" t="s">
        <v>409</v>
      </c>
      <c r="F593" s="92">
        <v>77</v>
      </c>
      <c r="G593" s="93" t="s">
        <v>366</v>
      </c>
      <c r="H593" s="92">
        <f t="shared" si="271"/>
        <v>22</v>
      </c>
      <c r="I593" s="92">
        <v>3</v>
      </c>
      <c r="J593" s="175">
        <v>15</v>
      </c>
      <c r="K593" s="175">
        <v>1979</v>
      </c>
      <c r="L593" s="178">
        <v>35</v>
      </c>
      <c r="M593" s="178"/>
      <c r="N593" s="177">
        <f>IF(J593=0,0,(K593-L593)/J593)</f>
        <v>129.6</v>
      </c>
      <c r="O593" s="175">
        <v>51</v>
      </c>
      <c r="P593" s="92">
        <f t="shared" si="280"/>
        <v>30</v>
      </c>
      <c r="Q593" s="92">
        <f t="shared" si="281"/>
        <v>1</v>
      </c>
      <c r="R593" s="92">
        <f t="shared" si="282"/>
        <v>62289</v>
      </c>
    </row>
    <row r="594" spans="1:19" s="93" customFormat="1" ht="15.75">
      <c r="A594" s="91">
        <f t="shared" si="277"/>
        <v>42849</v>
      </c>
      <c r="B594" s="92">
        <f t="shared" si="278"/>
        <v>21</v>
      </c>
      <c r="C594" s="93" t="s">
        <v>477</v>
      </c>
      <c r="F594" s="92">
        <v>76</v>
      </c>
      <c r="G594" s="93" t="s">
        <v>58</v>
      </c>
      <c r="H594" s="92">
        <f t="shared" si="271"/>
        <v>22</v>
      </c>
      <c r="I594" s="92">
        <v>6</v>
      </c>
      <c r="J594" s="175">
        <v>15</v>
      </c>
      <c r="K594" s="175">
        <v>1975</v>
      </c>
      <c r="L594" s="178">
        <v>0</v>
      </c>
      <c r="M594" s="178"/>
      <c r="N594" s="177">
        <f t="shared" ref="N594" si="283">IF(J594=0,0,(K594-L594)/J594)</f>
        <v>131.66666666666666</v>
      </c>
      <c r="O594" s="175">
        <v>94</v>
      </c>
      <c r="P594" s="92">
        <f t="shared" si="280"/>
        <v>30</v>
      </c>
      <c r="Q594" s="92">
        <f t="shared" si="281"/>
        <v>1</v>
      </c>
      <c r="R594" s="92">
        <f t="shared" si="282"/>
        <v>62289</v>
      </c>
    </row>
    <row r="595" spans="1:19" s="93" customFormat="1" ht="15.75">
      <c r="A595" s="91">
        <f t="shared" si="277"/>
        <v>42849</v>
      </c>
      <c r="B595" s="92">
        <f t="shared" si="278"/>
        <v>22</v>
      </c>
      <c r="C595" s="99" t="s">
        <v>437</v>
      </c>
      <c r="D595" s="99"/>
      <c r="E595" s="99"/>
      <c r="F595" s="100">
        <v>76</v>
      </c>
      <c r="G595" s="101" t="s">
        <v>366</v>
      </c>
      <c r="H595" s="92">
        <f t="shared" si="271"/>
        <v>22</v>
      </c>
      <c r="I595" s="92">
        <v>6</v>
      </c>
      <c r="J595" s="175">
        <v>16</v>
      </c>
      <c r="K595" s="175">
        <v>2097</v>
      </c>
      <c r="L595" s="178">
        <v>26</v>
      </c>
      <c r="M595" s="178"/>
      <c r="N595" s="177">
        <f>IF(J595=0,0,(K595-L595)/J595)</f>
        <v>129.4375</v>
      </c>
      <c r="O595" s="175">
        <v>297</v>
      </c>
      <c r="P595" s="92">
        <f t="shared" si="280"/>
        <v>30</v>
      </c>
      <c r="Q595" s="92">
        <f t="shared" si="281"/>
        <v>1</v>
      </c>
      <c r="R595" s="92">
        <f t="shared" si="282"/>
        <v>62289</v>
      </c>
    </row>
    <row r="596" spans="1:19" s="93" customFormat="1" ht="15.75">
      <c r="A596" s="91">
        <f t="shared" si="277"/>
        <v>42849</v>
      </c>
      <c r="B596" s="92">
        <f t="shared" si="278"/>
        <v>23</v>
      </c>
      <c r="C596" s="99" t="s">
        <v>439</v>
      </c>
      <c r="D596" s="99"/>
      <c r="E596" s="99"/>
      <c r="F596" s="100">
        <v>73</v>
      </c>
      <c r="G596" s="101" t="s">
        <v>55</v>
      </c>
      <c r="H596" s="92">
        <f t="shared" si="271"/>
        <v>22</v>
      </c>
      <c r="I596" s="92">
        <v>6</v>
      </c>
      <c r="J596" s="175">
        <v>15</v>
      </c>
      <c r="K596" s="175">
        <v>1986</v>
      </c>
      <c r="L596" s="178">
        <v>16</v>
      </c>
      <c r="M596" s="178"/>
      <c r="N596" s="177">
        <f t="shared" ref="N596:N597" si="284">IF(J596=0,0,(K596-L596)/J596)</f>
        <v>131.33333333333334</v>
      </c>
      <c r="O596" s="175">
        <v>236</v>
      </c>
      <c r="P596" s="92">
        <f t="shared" si="280"/>
        <v>30</v>
      </c>
      <c r="Q596" s="92">
        <f t="shared" si="281"/>
        <v>1</v>
      </c>
      <c r="R596" s="92">
        <f t="shared" si="282"/>
        <v>62289</v>
      </c>
    </row>
    <row r="597" spans="1:19" s="93" customFormat="1" ht="15.75">
      <c r="A597" s="91">
        <f t="shared" si="277"/>
        <v>42849</v>
      </c>
      <c r="B597" s="92">
        <f t="shared" si="278"/>
        <v>24</v>
      </c>
      <c r="C597" s="99" t="s">
        <v>410</v>
      </c>
      <c r="D597" s="99"/>
      <c r="E597" s="99"/>
      <c r="F597" s="100">
        <v>73</v>
      </c>
      <c r="G597" s="101" t="s">
        <v>58</v>
      </c>
      <c r="H597" s="92">
        <f t="shared" si="271"/>
        <v>22</v>
      </c>
      <c r="I597" s="92">
        <v>8</v>
      </c>
      <c r="J597" s="175">
        <v>16</v>
      </c>
      <c r="K597" s="175">
        <v>2144</v>
      </c>
      <c r="L597" s="178">
        <v>0</v>
      </c>
      <c r="M597" s="178"/>
      <c r="N597" s="177">
        <f t="shared" si="284"/>
        <v>134</v>
      </c>
      <c r="O597" s="175">
        <v>49</v>
      </c>
      <c r="P597" s="92">
        <f t="shared" si="280"/>
        <v>30</v>
      </c>
      <c r="Q597" s="92">
        <f t="shared" si="281"/>
        <v>1</v>
      </c>
      <c r="R597" s="92">
        <f t="shared" si="282"/>
        <v>62289</v>
      </c>
    </row>
    <row r="598" spans="1:19" s="93" customFormat="1" ht="15.75">
      <c r="A598" s="91">
        <f t="shared" si="277"/>
        <v>42849</v>
      </c>
      <c r="B598" s="92">
        <f t="shared" si="278"/>
        <v>25</v>
      </c>
      <c r="C598" s="99" t="s">
        <v>451</v>
      </c>
      <c r="D598" s="99"/>
      <c r="E598" s="99"/>
      <c r="F598" s="100">
        <v>72</v>
      </c>
      <c r="G598" s="101" t="s">
        <v>56</v>
      </c>
      <c r="H598" s="92">
        <f t="shared" si="271"/>
        <v>22</v>
      </c>
      <c r="I598" s="92">
        <v>5</v>
      </c>
      <c r="J598" s="175">
        <v>16</v>
      </c>
      <c r="K598" s="175">
        <v>2131</v>
      </c>
      <c r="L598" s="178">
        <v>0</v>
      </c>
      <c r="M598" s="178"/>
      <c r="N598" s="177">
        <f>IF(J598=0,0,(K598-L598)/J598)</f>
        <v>133.1875</v>
      </c>
      <c r="O598" s="175">
        <v>12</v>
      </c>
      <c r="P598" s="92">
        <f t="shared" si="280"/>
        <v>30</v>
      </c>
      <c r="Q598" s="92">
        <f t="shared" si="281"/>
        <v>1</v>
      </c>
      <c r="R598" s="92">
        <f t="shared" si="282"/>
        <v>62289</v>
      </c>
    </row>
    <row r="599" spans="1:19" s="93" customFormat="1" ht="15.75">
      <c r="A599" s="91">
        <f t="shared" si="277"/>
        <v>42849</v>
      </c>
      <c r="B599" s="92">
        <f t="shared" si="278"/>
        <v>26</v>
      </c>
      <c r="C599" s="99" t="s">
        <v>50</v>
      </c>
      <c r="D599" s="99"/>
      <c r="E599" s="99"/>
      <c r="F599" s="100">
        <v>72</v>
      </c>
      <c r="G599" s="101" t="s">
        <v>366</v>
      </c>
      <c r="H599" s="92">
        <f t="shared" si="271"/>
        <v>22</v>
      </c>
      <c r="I599" s="92">
        <v>22</v>
      </c>
      <c r="J599" s="175">
        <v>15</v>
      </c>
      <c r="K599" s="175">
        <v>1945</v>
      </c>
      <c r="L599" s="178">
        <v>0</v>
      </c>
      <c r="M599" s="178"/>
      <c r="N599" s="177">
        <f>IF(J599=0,0,(K599-L599)/J599)</f>
        <v>129.66666666666666</v>
      </c>
      <c r="O599" s="175">
        <v>28</v>
      </c>
      <c r="P599" s="92">
        <f t="shared" si="280"/>
        <v>30</v>
      </c>
      <c r="Q599" s="92">
        <f t="shared" si="281"/>
        <v>1</v>
      </c>
      <c r="R599" s="92">
        <f t="shared" si="282"/>
        <v>62289</v>
      </c>
    </row>
    <row r="600" spans="1:19" s="93" customFormat="1" ht="15.75">
      <c r="A600" s="91">
        <f t="shared" si="277"/>
        <v>42849</v>
      </c>
      <c r="B600" s="92">
        <f t="shared" si="278"/>
        <v>27</v>
      </c>
      <c r="C600" s="174" t="s">
        <v>440</v>
      </c>
      <c r="D600" s="174"/>
      <c r="E600" s="174"/>
      <c r="F600" s="126">
        <v>69</v>
      </c>
      <c r="G600" s="125" t="s">
        <v>58</v>
      </c>
      <c r="H600" s="92">
        <f t="shared" si="271"/>
        <v>22</v>
      </c>
      <c r="I600" s="92">
        <v>6</v>
      </c>
      <c r="J600" s="175">
        <v>14</v>
      </c>
      <c r="K600" s="175">
        <v>1834</v>
      </c>
      <c r="L600" s="178">
        <v>0</v>
      </c>
      <c r="M600" s="178"/>
      <c r="N600" s="177">
        <f>IF(J600=0,0,(K600-L600)/J600)</f>
        <v>131</v>
      </c>
      <c r="O600" s="175">
        <v>24</v>
      </c>
      <c r="P600" s="92">
        <f t="shared" si="280"/>
        <v>30</v>
      </c>
      <c r="Q600" s="92">
        <f t="shared" si="281"/>
        <v>1</v>
      </c>
      <c r="R600" s="92">
        <f t="shared" si="282"/>
        <v>62289</v>
      </c>
      <c r="S600" s="93" t="s">
        <v>494</v>
      </c>
    </row>
    <row r="601" spans="1:19" s="93" customFormat="1" ht="15.75">
      <c r="A601" s="91">
        <f t="shared" si="277"/>
        <v>42849</v>
      </c>
      <c r="B601" s="92">
        <f t="shared" si="278"/>
        <v>28</v>
      </c>
      <c r="C601" s="99" t="s">
        <v>474</v>
      </c>
      <c r="D601" s="99"/>
      <c r="E601" s="99"/>
      <c r="F601" s="100">
        <v>70</v>
      </c>
      <c r="G601" s="101" t="s">
        <v>58</v>
      </c>
      <c r="H601" s="92">
        <f t="shared" si="271"/>
        <v>22</v>
      </c>
      <c r="I601" s="92">
        <v>4</v>
      </c>
      <c r="J601" s="175">
        <v>15</v>
      </c>
      <c r="K601" s="175">
        <v>1974</v>
      </c>
      <c r="L601" s="178">
        <v>0</v>
      </c>
      <c r="M601" s="178"/>
      <c r="N601" s="177">
        <f>IF(J601=0,0,(K601-L601)/J601)</f>
        <v>131.6</v>
      </c>
      <c r="O601" s="175">
        <v>83</v>
      </c>
      <c r="P601" s="92">
        <f t="shared" si="280"/>
        <v>30</v>
      </c>
      <c r="Q601" s="92">
        <f t="shared" si="281"/>
        <v>1</v>
      </c>
      <c r="R601" s="92">
        <f t="shared" si="282"/>
        <v>62289</v>
      </c>
    </row>
    <row r="602" spans="1:19" s="93" customFormat="1" ht="15.75">
      <c r="A602" s="91">
        <f t="shared" si="277"/>
        <v>42849</v>
      </c>
      <c r="B602" s="92">
        <f t="shared" si="278"/>
        <v>29</v>
      </c>
      <c r="C602" s="93" t="s">
        <v>470</v>
      </c>
      <c r="F602" s="92">
        <v>68</v>
      </c>
      <c r="G602" s="93" t="s">
        <v>473</v>
      </c>
      <c r="H602" s="92">
        <f t="shared" si="271"/>
        <v>22</v>
      </c>
      <c r="I602" s="92">
        <v>21</v>
      </c>
      <c r="J602" s="175">
        <v>16</v>
      </c>
      <c r="K602" s="175">
        <v>2125</v>
      </c>
      <c r="L602" s="178">
        <v>60</v>
      </c>
      <c r="M602" s="178"/>
      <c r="N602" s="177">
        <f t="shared" ref="N602:N603" si="285">IF(J602=0,0,(K602-L602)/J602)</f>
        <v>129.0625</v>
      </c>
      <c r="O602" s="175">
        <v>170</v>
      </c>
      <c r="P602" s="92">
        <f t="shared" si="280"/>
        <v>30</v>
      </c>
      <c r="Q602" s="92">
        <f t="shared" si="281"/>
        <v>1</v>
      </c>
      <c r="R602" s="92">
        <f t="shared" si="282"/>
        <v>62289</v>
      </c>
    </row>
    <row r="603" spans="1:19" s="93" customFormat="1" ht="16.149999999999999" thickBot="1">
      <c r="A603" s="152">
        <f t="shared" si="277"/>
        <v>42849</v>
      </c>
      <c r="B603" s="153">
        <f t="shared" si="278"/>
        <v>30</v>
      </c>
      <c r="C603" s="207" t="s">
        <v>471</v>
      </c>
      <c r="D603" s="207"/>
      <c r="E603" s="207"/>
      <c r="F603" s="166">
        <v>60</v>
      </c>
      <c r="G603" s="208" t="s">
        <v>55</v>
      </c>
      <c r="H603" s="153">
        <f t="shared" si="271"/>
        <v>22</v>
      </c>
      <c r="I603" s="153">
        <v>5</v>
      </c>
      <c r="J603" s="186">
        <v>16</v>
      </c>
      <c r="K603" s="186">
        <v>2113</v>
      </c>
      <c r="L603" s="187">
        <v>47</v>
      </c>
      <c r="M603" s="187"/>
      <c r="N603" s="188">
        <f t="shared" si="285"/>
        <v>129.125</v>
      </c>
      <c r="O603" s="186">
        <v>106</v>
      </c>
      <c r="P603" s="153">
        <f t="shared" si="280"/>
        <v>30</v>
      </c>
      <c r="Q603" s="153">
        <f t="shared" si="281"/>
        <v>1</v>
      </c>
      <c r="R603" s="153">
        <f t="shared" si="282"/>
        <v>62289</v>
      </c>
      <c r="S603" s="158"/>
    </row>
    <row r="604" spans="1:19" s="29" customFormat="1" ht="16.149999999999999" thickTop="1">
      <c r="A604" s="27">
        <f>A603+7</f>
        <v>42856</v>
      </c>
      <c r="B604" s="28">
        <v>1</v>
      </c>
      <c r="C604" s="29" t="s">
        <v>542</v>
      </c>
      <c r="F604" s="28">
        <v>128</v>
      </c>
      <c r="G604" s="29" t="s">
        <v>55</v>
      </c>
      <c r="H604" s="28">
        <f>H603+1</f>
        <v>23</v>
      </c>
      <c r="I604" s="28">
        <v>2</v>
      </c>
      <c r="J604" s="181">
        <v>16</v>
      </c>
      <c r="K604" s="181">
        <v>2146</v>
      </c>
      <c r="L604" s="182">
        <v>58</v>
      </c>
      <c r="M604" s="182"/>
      <c r="N604" s="183">
        <f>IF(J604=0,0,(K604-L604)/J604)</f>
        <v>130.5</v>
      </c>
      <c r="O604" s="181">
        <v>1080</v>
      </c>
      <c r="P604" s="28">
        <f>COUNTA(C604:C633)</f>
        <v>30</v>
      </c>
      <c r="Q604" s="28">
        <v>1</v>
      </c>
      <c r="R604" s="28">
        <f>SUM(K604:K633)</f>
        <v>56638</v>
      </c>
      <c r="S604" s="198">
        <f>SUM(L604:L633)</f>
        <v>862</v>
      </c>
    </row>
    <row r="605" spans="1:19" s="29" customFormat="1" ht="15.75">
      <c r="A605" s="27">
        <f>A604</f>
        <v>42856</v>
      </c>
      <c r="B605" s="28">
        <f>B604+1</f>
        <v>2</v>
      </c>
      <c r="C605" s="29" t="s">
        <v>32</v>
      </c>
      <c r="F605" s="28">
        <v>118</v>
      </c>
      <c r="G605" s="29" t="s">
        <v>55</v>
      </c>
      <c r="H605" s="28">
        <f>H604</f>
        <v>23</v>
      </c>
      <c r="I605" s="28">
        <v>22</v>
      </c>
      <c r="J605" s="181">
        <v>16</v>
      </c>
      <c r="K605" s="181">
        <v>2160</v>
      </c>
      <c r="L605" s="182">
        <v>38</v>
      </c>
      <c r="M605" s="182"/>
      <c r="N605" s="183">
        <f>IF(J605=0,0,(K605-L605)/J605)</f>
        <v>132.625</v>
      </c>
      <c r="O605" s="181">
        <v>406</v>
      </c>
      <c r="P605" s="28">
        <f>P604</f>
        <v>30</v>
      </c>
      <c r="Q605" s="28">
        <f>Q604</f>
        <v>1</v>
      </c>
      <c r="R605" s="28">
        <f>R604</f>
        <v>56638</v>
      </c>
      <c r="S605" s="29" t="s">
        <v>463</v>
      </c>
    </row>
    <row r="606" spans="1:19" s="29" customFormat="1" ht="15.75">
      <c r="A606" s="27">
        <f t="shared" ref="A606:A633" si="286">A605</f>
        <v>42856</v>
      </c>
      <c r="B606" s="28">
        <f t="shared" ref="B606:B633" si="287">B605+1</f>
        <v>3</v>
      </c>
      <c r="C606" s="88" t="s">
        <v>476</v>
      </c>
      <c r="D606" s="88"/>
      <c r="E606" s="88"/>
      <c r="F606" s="89">
        <v>102</v>
      </c>
      <c r="G606" s="39" t="s">
        <v>55</v>
      </c>
      <c r="H606" s="28">
        <f t="shared" ref="H606:H633" si="288">H605</f>
        <v>23</v>
      </c>
      <c r="I606" s="28">
        <v>12</v>
      </c>
      <c r="J606" s="181">
        <v>16</v>
      </c>
      <c r="K606" s="181">
        <v>2110</v>
      </c>
      <c r="L606" s="182">
        <v>12</v>
      </c>
      <c r="M606" s="182"/>
      <c r="N606" s="183">
        <f t="shared" ref="N606" si="289">IF(J606=0,0,(K606-L606)/J606)</f>
        <v>131.125</v>
      </c>
      <c r="O606" s="181">
        <v>240</v>
      </c>
      <c r="P606" s="28">
        <f t="shared" ref="P606:R607" si="290">P605</f>
        <v>30</v>
      </c>
      <c r="Q606" s="28">
        <f t="shared" si="290"/>
        <v>1</v>
      </c>
      <c r="R606" s="28">
        <f t="shared" si="290"/>
        <v>56638</v>
      </c>
      <c r="S606" s="183">
        <f>AVERAGE(N604:N633)</f>
        <v>117.5777777777778</v>
      </c>
    </row>
    <row r="607" spans="1:19" s="29" customFormat="1" ht="15.75">
      <c r="A607" s="27">
        <f t="shared" si="286"/>
        <v>42856</v>
      </c>
      <c r="B607" s="28">
        <f t="shared" si="287"/>
        <v>4</v>
      </c>
      <c r="C607" s="88" t="s">
        <v>503</v>
      </c>
      <c r="D607" s="88"/>
      <c r="E607" s="88"/>
      <c r="F607" s="89">
        <v>100</v>
      </c>
      <c r="G607" s="38" t="s">
        <v>55</v>
      </c>
      <c r="H607" s="28">
        <f t="shared" si="288"/>
        <v>23</v>
      </c>
      <c r="I607" s="28">
        <v>17</v>
      </c>
      <c r="J607" s="181">
        <v>16</v>
      </c>
      <c r="K607" s="181">
        <v>2160</v>
      </c>
      <c r="L607" s="182">
        <v>42</v>
      </c>
      <c r="M607" s="182"/>
      <c r="N607" s="183">
        <f>IF(J607=0,0,(K607-L607)/J607)</f>
        <v>132.375</v>
      </c>
      <c r="O607" s="181">
        <v>426</v>
      </c>
      <c r="P607" s="28">
        <f t="shared" si="290"/>
        <v>30</v>
      </c>
      <c r="Q607" s="28">
        <f t="shared" si="290"/>
        <v>1</v>
      </c>
      <c r="R607" s="28">
        <f t="shared" si="290"/>
        <v>56638</v>
      </c>
      <c r="S607" s="29" t="s">
        <v>491</v>
      </c>
    </row>
    <row r="608" spans="1:19" s="29" customFormat="1" ht="15.75">
      <c r="A608" s="27">
        <f t="shared" si="286"/>
        <v>42856</v>
      </c>
      <c r="B608" s="28">
        <f t="shared" si="287"/>
        <v>5</v>
      </c>
      <c r="C608" s="88" t="s">
        <v>28</v>
      </c>
      <c r="D608" s="88"/>
      <c r="E608" s="88"/>
      <c r="F608" s="89">
        <v>98</v>
      </c>
      <c r="G608" s="39" t="s">
        <v>55</v>
      </c>
      <c r="H608" s="28">
        <f t="shared" si="288"/>
        <v>23</v>
      </c>
      <c r="I608" s="28">
        <v>20</v>
      </c>
      <c r="J608" s="181">
        <v>16</v>
      </c>
      <c r="K608" s="181">
        <v>2160</v>
      </c>
      <c r="L608" s="182">
        <v>8</v>
      </c>
      <c r="M608" s="182"/>
      <c r="N608" s="183">
        <f t="shared" ref="N608:N623" si="291">IF(J608=0,0,(K608-L608)/J608)</f>
        <v>134.5</v>
      </c>
      <c r="O608" s="181">
        <v>145</v>
      </c>
      <c r="P608" s="28">
        <f t="shared" ref="P608:R608" si="292">P607</f>
        <v>30</v>
      </c>
      <c r="Q608" s="28">
        <f t="shared" si="292"/>
        <v>1</v>
      </c>
      <c r="R608" s="28">
        <f t="shared" si="292"/>
        <v>56638</v>
      </c>
      <c r="S608" s="183">
        <f>AVERAGE(F604:F633)</f>
        <v>85.566666666666663</v>
      </c>
    </row>
    <row r="609" spans="1:19" s="29" customFormat="1" ht="15.75">
      <c r="A609" s="27">
        <f t="shared" si="286"/>
        <v>42856</v>
      </c>
      <c r="B609" s="28">
        <f t="shared" si="287"/>
        <v>6</v>
      </c>
      <c r="C609" s="114" t="s">
        <v>500</v>
      </c>
      <c r="D609" s="114"/>
      <c r="E609" s="114"/>
      <c r="F609" s="113">
        <v>96</v>
      </c>
      <c r="G609" s="112" t="s">
        <v>501</v>
      </c>
      <c r="H609" s="28">
        <f t="shared" si="288"/>
        <v>23</v>
      </c>
      <c r="I609" s="28">
        <v>1</v>
      </c>
      <c r="J609" s="181">
        <v>0</v>
      </c>
      <c r="K609" s="181">
        <v>0</v>
      </c>
      <c r="L609" s="182">
        <v>0</v>
      </c>
      <c r="M609" s="182"/>
      <c r="N609" s="183">
        <f t="shared" ref="N609" si="293">IF(J609=0,0,(K609-L609)/J609)</f>
        <v>0</v>
      </c>
      <c r="O609" s="181">
        <v>0</v>
      </c>
      <c r="P609" s="28">
        <f t="shared" ref="P609:R609" si="294">P608</f>
        <v>30</v>
      </c>
      <c r="Q609" s="28">
        <f t="shared" si="294"/>
        <v>1</v>
      </c>
      <c r="R609" s="28">
        <f t="shared" si="294"/>
        <v>56638</v>
      </c>
      <c r="S609" s="29" t="s">
        <v>495</v>
      </c>
    </row>
    <row r="610" spans="1:19" s="29" customFormat="1" ht="15.75">
      <c r="A610" s="27">
        <f t="shared" si="286"/>
        <v>42856</v>
      </c>
      <c r="B610" s="28">
        <f t="shared" si="287"/>
        <v>7</v>
      </c>
      <c r="C610" s="88" t="s">
        <v>541</v>
      </c>
      <c r="D610" s="88"/>
      <c r="E610" s="88"/>
      <c r="F610" s="89">
        <v>91</v>
      </c>
      <c r="G610" s="38" t="s">
        <v>10</v>
      </c>
      <c r="H610" s="28">
        <f t="shared" si="288"/>
        <v>23</v>
      </c>
      <c r="I610" s="28">
        <v>21</v>
      </c>
      <c r="J610" s="181">
        <v>16</v>
      </c>
      <c r="K610" s="181">
        <v>2100</v>
      </c>
      <c r="L610" s="182">
        <v>16</v>
      </c>
      <c r="M610" s="182"/>
      <c r="N610" s="183">
        <f t="shared" si="291"/>
        <v>130.25</v>
      </c>
      <c r="O610" s="181">
        <v>327</v>
      </c>
      <c r="P610" s="28">
        <f t="shared" ref="P610:R610" si="295">P609</f>
        <v>30</v>
      </c>
      <c r="Q610" s="28">
        <f t="shared" si="295"/>
        <v>1</v>
      </c>
      <c r="R610" s="28">
        <f t="shared" si="295"/>
        <v>56638</v>
      </c>
      <c r="S610" s="213">
        <f>S606*P604*16</f>
        <v>56437.333333333343</v>
      </c>
    </row>
    <row r="611" spans="1:19" s="29" customFormat="1" ht="15.75">
      <c r="A611" s="27">
        <f t="shared" si="286"/>
        <v>42856</v>
      </c>
      <c r="B611" s="28">
        <f t="shared" si="287"/>
        <v>8</v>
      </c>
      <c r="C611" s="29" t="s">
        <v>387</v>
      </c>
      <c r="F611" s="28">
        <v>91</v>
      </c>
      <c r="G611" s="29" t="s">
        <v>56</v>
      </c>
      <c r="H611" s="28">
        <f t="shared" si="288"/>
        <v>23</v>
      </c>
      <c r="I611" s="28">
        <v>13</v>
      </c>
      <c r="J611" s="181">
        <v>16</v>
      </c>
      <c r="K611" s="181">
        <v>2099</v>
      </c>
      <c r="L611" s="182">
        <v>5</v>
      </c>
      <c r="M611" s="182"/>
      <c r="N611" s="183">
        <f t="shared" ref="N611" si="296">IF(J611=0,0,(K611-L611)/J611)</f>
        <v>130.875</v>
      </c>
      <c r="O611" s="181">
        <v>176</v>
      </c>
      <c r="P611" s="28">
        <f t="shared" ref="P611:R611" si="297">P610</f>
        <v>30</v>
      </c>
      <c r="Q611" s="28">
        <f t="shared" si="297"/>
        <v>1</v>
      </c>
      <c r="R611" s="28">
        <f t="shared" si="297"/>
        <v>56638</v>
      </c>
      <c r="S611" s="29" t="s">
        <v>505</v>
      </c>
    </row>
    <row r="612" spans="1:19" s="29" customFormat="1" ht="15.75">
      <c r="A612" s="27">
        <f t="shared" si="286"/>
        <v>42856</v>
      </c>
      <c r="B612" s="28">
        <f t="shared" si="287"/>
        <v>9</v>
      </c>
      <c r="C612" s="29" t="s">
        <v>389</v>
      </c>
      <c r="F612" s="28">
        <v>91</v>
      </c>
      <c r="G612" s="29" t="s">
        <v>55</v>
      </c>
      <c r="H612" s="28">
        <f t="shared" si="288"/>
        <v>23</v>
      </c>
      <c r="I612" s="28">
        <v>13</v>
      </c>
      <c r="J612" s="181">
        <v>16</v>
      </c>
      <c r="K612" s="181">
        <v>2137</v>
      </c>
      <c r="L612" s="182">
        <v>41</v>
      </c>
      <c r="M612" s="182"/>
      <c r="N612" s="183">
        <f t="shared" si="291"/>
        <v>131</v>
      </c>
      <c r="O612" s="181">
        <v>341</v>
      </c>
      <c r="P612" s="28">
        <f t="shared" ref="P612:R612" si="298">P611</f>
        <v>30</v>
      </c>
      <c r="Q612" s="28">
        <f t="shared" si="298"/>
        <v>1</v>
      </c>
      <c r="R612" s="28">
        <f t="shared" si="298"/>
        <v>56638</v>
      </c>
      <c r="S612" s="183">
        <f>AVERAGE(I604:I633)</f>
        <v>10.466666666666667</v>
      </c>
    </row>
    <row r="613" spans="1:19" s="29" customFormat="1" ht="15.75">
      <c r="A613" s="27">
        <f t="shared" si="286"/>
        <v>42856</v>
      </c>
      <c r="B613" s="28">
        <f t="shared" si="287"/>
        <v>10</v>
      </c>
      <c r="C613" s="29" t="s">
        <v>482</v>
      </c>
      <c r="F613" s="28">
        <v>91</v>
      </c>
      <c r="G613" s="29" t="s">
        <v>55</v>
      </c>
      <c r="H613" s="28">
        <f t="shared" si="288"/>
        <v>23</v>
      </c>
      <c r="I613" s="28">
        <v>3</v>
      </c>
      <c r="J613" s="181">
        <v>16</v>
      </c>
      <c r="K613" s="181">
        <v>2160</v>
      </c>
      <c r="L613" s="182">
        <v>51</v>
      </c>
      <c r="M613" s="182"/>
      <c r="N613" s="183">
        <f t="shared" si="291"/>
        <v>131.8125</v>
      </c>
      <c r="O613" s="181">
        <v>240</v>
      </c>
      <c r="P613" s="28">
        <f t="shared" ref="P613:R613" si="299">P612</f>
        <v>30</v>
      </c>
      <c r="Q613" s="28">
        <f t="shared" si="299"/>
        <v>1</v>
      </c>
      <c r="R613" s="28">
        <f t="shared" si="299"/>
        <v>56638</v>
      </c>
    </row>
    <row r="614" spans="1:19" s="29" customFormat="1" ht="15.75">
      <c r="A614" s="27">
        <f t="shared" si="286"/>
        <v>42856</v>
      </c>
      <c r="B614" s="28">
        <f t="shared" si="287"/>
        <v>11</v>
      </c>
      <c r="C614" s="63" t="s">
        <v>543</v>
      </c>
      <c r="D614" s="63"/>
      <c r="E614" s="63"/>
      <c r="F614" s="124">
        <v>88</v>
      </c>
      <c r="G614" s="121" t="s">
        <v>56</v>
      </c>
      <c r="H614" s="28">
        <f t="shared" si="288"/>
        <v>23</v>
      </c>
      <c r="I614" s="28">
        <v>1</v>
      </c>
      <c r="J614" s="181">
        <v>15</v>
      </c>
      <c r="K614" s="181">
        <v>1978</v>
      </c>
      <c r="L614" s="182">
        <v>0</v>
      </c>
      <c r="M614" s="182"/>
      <c r="N614" s="183">
        <f t="shared" ref="N614" si="300">IF(J614=0,0,(K614-L614)/J614)</f>
        <v>131.86666666666667</v>
      </c>
      <c r="O614" s="181">
        <v>200</v>
      </c>
      <c r="P614" s="28">
        <f t="shared" ref="P614:R614" si="301">P613</f>
        <v>30</v>
      </c>
      <c r="Q614" s="28">
        <f t="shared" si="301"/>
        <v>1</v>
      </c>
      <c r="R614" s="28">
        <f t="shared" si="301"/>
        <v>56638</v>
      </c>
    </row>
    <row r="615" spans="1:19" s="29" customFormat="1" ht="15.75">
      <c r="A615" s="27">
        <f t="shared" si="286"/>
        <v>42856</v>
      </c>
      <c r="B615" s="28">
        <f t="shared" si="287"/>
        <v>12</v>
      </c>
      <c r="C615" s="29" t="s">
        <v>539</v>
      </c>
      <c r="F615" s="28">
        <v>88</v>
      </c>
      <c r="G615" s="29" t="s">
        <v>55</v>
      </c>
      <c r="H615" s="28">
        <f t="shared" si="288"/>
        <v>23</v>
      </c>
      <c r="I615" s="28">
        <v>21</v>
      </c>
      <c r="J615" s="181">
        <v>16</v>
      </c>
      <c r="K615" s="181">
        <v>2160</v>
      </c>
      <c r="L615" s="182">
        <v>99</v>
      </c>
      <c r="M615" s="182"/>
      <c r="N615" s="183">
        <f t="shared" si="291"/>
        <v>128.8125</v>
      </c>
      <c r="O615" s="181">
        <v>781</v>
      </c>
      <c r="P615" s="28">
        <f t="shared" ref="P615:R615" si="302">P614</f>
        <v>30</v>
      </c>
      <c r="Q615" s="28">
        <f t="shared" si="302"/>
        <v>1</v>
      </c>
      <c r="R615" s="28">
        <f t="shared" si="302"/>
        <v>56638</v>
      </c>
    </row>
    <row r="616" spans="1:19" s="29" customFormat="1" ht="15.75">
      <c r="A616" s="27">
        <f t="shared" si="286"/>
        <v>42856</v>
      </c>
      <c r="B616" s="28">
        <f t="shared" si="287"/>
        <v>13</v>
      </c>
      <c r="C616" s="29" t="s">
        <v>466</v>
      </c>
      <c r="F616" s="28">
        <v>87</v>
      </c>
      <c r="G616" s="29" t="s">
        <v>56</v>
      </c>
      <c r="H616" s="28">
        <f t="shared" si="288"/>
        <v>23</v>
      </c>
      <c r="I616" s="28">
        <v>5</v>
      </c>
      <c r="J616" s="181">
        <v>16</v>
      </c>
      <c r="K616" s="181">
        <v>2117</v>
      </c>
      <c r="L616" s="182">
        <v>117</v>
      </c>
      <c r="M616" s="182"/>
      <c r="N616" s="183">
        <f t="shared" si="291"/>
        <v>125</v>
      </c>
      <c r="O616" s="181">
        <v>91</v>
      </c>
      <c r="P616" s="28">
        <f t="shared" ref="P616:R616" si="303">P615</f>
        <v>30</v>
      </c>
      <c r="Q616" s="28">
        <f t="shared" si="303"/>
        <v>1</v>
      </c>
      <c r="R616" s="28">
        <f t="shared" si="303"/>
        <v>56638</v>
      </c>
    </row>
    <row r="617" spans="1:19" s="29" customFormat="1" ht="15.75">
      <c r="A617" s="27">
        <f t="shared" si="286"/>
        <v>42856</v>
      </c>
      <c r="B617" s="28">
        <f t="shared" si="287"/>
        <v>14</v>
      </c>
      <c r="C617" s="29" t="s">
        <v>538</v>
      </c>
      <c r="F617" s="28">
        <v>85</v>
      </c>
      <c r="G617" s="29" t="s">
        <v>492</v>
      </c>
      <c r="H617" s="28">
        <f t="shared" si="288"/>
        <v>23</v>
      </c>
      <c r="I617" s="28">
        <v>2</v>
      </c>
      <c r="J617" s="181">
        <v>16</v>
      </c>
      <c r="K617" s="181">
        <v>2160</v>
      </c>
      <c r="L617" s="182">
        <v>124</v>
      </c>
      <c r="M617" s="182"/>
      <c r="N617" s="183">
        <f>IF(J617=0,0,(K617-L617)/J617)</f>
        <v>127.25</v>
      </c>
      <c r="O617" s="181">
        <v>99</v>
      </c>
      <c r="P617" s="28">
        <f t="shared" ref="P617:R617" si="304">P616</f>
        <v>30</v>
      </c>
      <c r="Q617" s="28">
        <f t="shared" si="304"/>
        <v>1</v>
      </c>
      <c r="R617" s="28">
        <f t="shared" si="304"/>
        <v>56638</v>
      </c>
    </row>
    <row r="618" spans="1:19" s="29" customFormat="1" ht="15.75">
      <c r="A618" s="27">
        <f t="shared" si="286"/>
        <v>42856</v>
      </c>
      <c r="B618" s="28">
        <f t="shared" si="287"/>
        <v>15</v>
      </c>
      <c r="C618" s="35" t="s">
        <v>536</v>
      </c>
      <c r="D618" s="35"/>
      <c r="E618" s="35"/>
      <c r="F618" s="90">
        <v>84</v>
      </c>
      <c r="G618" s="35" t="s">
        <v>56</v>
      </c>
      <c r="H618" s="28">
        <f t="shared" si="288"/>
        <v>23</v>
      </c>
      <c r="I618" s="28">
        <v>22</v>
      </c>
      <c r="J618" s="181">
        <v>0</v>
      </c>
      <c r="K618" s="181">
        <v>0</v>
      </c>
      <c r="L618" s="182">
        <v>0</v>
      </c>
      <c r="M618" s="182"/>
      <c r="N618" s="183">
        <f t="shared" si="291"/>
        <v>0</v>
      </c>
      <c r="O618" s="181">
        <v>0</v>
      </c>
      <c r="P618" s="28">
        <f t="shared" ref="P618:R618" si="305">P617</f>
        <v>30</v>
      </c>
      <c r="Q618" s="28">
        <f t="shared" si="305"/>
        <v>1</v>
      </c>
      <c r="R618" s="28">
        <f t="shared" si="305"/>
        <v>56638</v>
      </c>
      <c r="S618" s="29" t="s">
        <v>595</v>
      </c>
    </row>
    <row r="619" spans="1:19" s="29" customFormat="1" ht="15.75">
      <c r="A619" s="27">
        <f t="shared" si="286"/>
        <v>42856</v>
      </c>
      <c r="B619" s="28">
        <f t="shared" si="287"/>
        <v>16</v>
      </c>
      <c r="C619" s="29" t="s">
        <v>537</v>
      </c>
      <c r="F619" s="28">
        <v>85</v>
      </c>
      <c r="G619" s="29" t="s">
        <v>55</v>
      </c>
      <c r="H619" s="28">
        <f t="shared" si="288"/>
        <v>23</v>
      </c>
      <c r="I619" s="28">
        <v>12</v>
      </c>
      <c r="J619" s="181">
        <v>16</v>
      </c>
      <c r="K619" s="181">
        <v>2105</v>
      </c>
      <c r="L619" s="182">
        <v>35</v>
      </c>
      <c r="M619" s="182"/>
      <c r="N619" s="183">
        <f t="shared" si="291"/>
        <v>129.375</v>
      </c>
      <c r="O619" s="181">
        <v>145</v>
      </c>
      <c r="P619" s="28">
        <f t="shared" ref="P619:R619" si="306">P618</f>
        <v>30</v>
      </c>
      <c r="Q619" s="28">
        <f t="shared" si="306"/>
        <v>1</v>
      </c>
      <c r="R619" s="28">
        <f t="shared" si="306"/>
        <v>56638</v>
      </c>
    </row>
    <row r="620" spans="1:19" s="29" customFormat="1" ht="15.75">
      <c r="A620" s="27">
        <f t="shared" si="286"/>
        <v>42856</v>
      </c>
      <c r="B620" s="28">
        <f t="shared" si="287"/>
        <v>17</v>
      </c>
      <c r="C620" s="29" t="s">
        <v>34</v>
      </c>
      <c r="F620" s="28">
        <v>83</v>
      </c>
      <c r="G620" s="29" t="s">
        <v>55</v>
      </c>
      <c r="H620" s="28">
        <f t="shared" si="288"/>
        <v>23</v>
      </c>
      <c r="I620" s="28">
        <v>20</v>
      </c>
      <c r="J620" s="184">
        <v>16</v>
      </c>
      <c r="K620" s="184">
        <v>2132</v>
      </c>
      <c r="L620" s="182">
        <v>49</v>
      </c>
      <c r="M620" s="182"/>
      <c r="N620" s="183">
        <f t="shared" si="291"/>
        <v>130.1875</v>
      </c>
      <c r="O620" s="184">
        <v>334</v>
      </c>
      <c r="P620" s="28">
        <f t="shared" ref="P620:R620" si="307">P619</f>
        <v>30</v>
      </c>
      <c r="Q620" s="28">
        <f t="shared" si="307"/>
        <v>1</v>
      </c>
      <c r="R620" s="28">
        <f t="shared" si="307"/>
        <v>56638</v>
      </c>
    </row>
    <row r="621" spans="1:19" s="29" customFormat="1" ht="15.75">
      <c r="A621" s="27">
        <f t="shared" si="286"/>
        <v>42856</v>
      </c>
      <c r="B621" s="28">
        <f t="shared" si="287"/>
        <v>18</v>
      </c>
      <c r="C621" s="29" t="s">
        <v>533</v>
      </c>
      <c r="F621" s="28">
        <v>82</v>
      </c>
      <c r="G621" s="29" t="s">
        <v>55</v>
      </c>
      <c r="H621" s="28">
        <f t="shared" si="288"/>
        <v>23</v>
      </c>
      <c r="I621" s="28">
        <v>4</v>
      </c>
      <c r="J621" s="184">
        <v>16</v>
      </c>
      <c r="K621" s="184">
        <v>2122</v>
      </c>
      <c r="L621" s="182">
        <v>9</v>
      </c>
      <c r="M621" s="182"/>
      <c r="N621" s="183">
        <f t="shared" si="291"/>
        <v>132.0625</v>
      </c>
      <c r="O621" s="184">
        <v>559</v>
      </c>
      <c r="P621" s="28">
        <f t="shared" ref="P621:R621" si="308">P620</f>
        <v>30</v>
      </c>
      <c r="Q621" s="28">
        <f t="shared" si="308"/>
        <v>1</v>
      </c>
      <c r="R621" s="28">
        <f t="shared" si="308"/>
        <v>56638</v>
      </c>
    </row>
    <row r="622" spans="1:19" s="29" customFormat="1" ht="15.75">
      <c r="A622" s="27">
        <f t="shared" si="286"/>
        <v>42856</v>
      </c>
      <c r="B622" s="28">
        <f t="shared" si="287"/>
        <v>19</v>
      </c>
      <c r="C622" s="114" t="s">
        <v>502</v>
      </c>
      <c r="D622" s="114"/>
      <c r="E622" s="114"/>
      <c r="F622" s="113">
        <v>80</v>
      </c>
      <c r="G622" s="112" t="s">
        <v>58</v>
      </c>
      <c r="H622" s="28">
        <f t="shared" si="288"/>
        <v>23</v>
      </c>
      <c r="I622" s="28">
        <v>1</v>
      </c>
      <c r="J622" s="181">
        <v>0</v>
      </c>
      <c r="K622" s="181">
        <v>0</v>
      </c>
      <c r="L622" s="182">
        <v>3</v>
      </c>
      <c r="M622" s="182"/>
      <c r="N622" s="183">
        <f t="shared" ref="N622" si="309">IF(J622=0,0,(K622-L622)/J622)</f>
        <v>0</v>
      </c>
      <c r="O622" s="181">
        <v>0</v>
      </c>
      <c r="P622" s="28">
        <f t="shared" ref="P622:R622" si="310">P621</f>
        <v>30</v>
      </c>
      <c r="Q622" s="28">
        <f t="shared" si="310"/>
        <v>1</v>
      </c>
      <c r="R622" s="28">
        <f t="shared" si="310"/>
        <v>56638</v>
      </c>
      <c r="S622" s="29" t="s">
        <v>598</v>
      </c>
    </row>
    <row r="623" spans="1:19" s="29" customFormat="1" ht="15.75">
      <c r="A623" s="27">
        <f t="shared" si="286"/>
        <v>42856</v>
      </c>
      <c r="B623" s="28">
        <f t="shared" si="287"/>
        <v>20</v>
      </c>
      <c r="C623" s="35" t="s">
        <v>460</v>
      </c>
      <c r="D623" s="35"/>
      <c r="E623" s="35"/>
      <c r="F623" s="90">
        <v>79</v>
      </c>
      <c r="G623" s="35" t="s">
        <v>366</v>
      </c>
      <c r="H623" s="28">
        <f t="shared" si="288"/>
        <v>23</v>
      </c>
      <c r="I623" s="28">
        <v>6</v>
      </c>
      <c r="J623" s="181">
        <v>15</v>
      </c>
      <c r="K623" s="181">
        <v>1978</v>
      </c>
      <c r="L623" s="182">
        <v>16</v>
      </c>
      <c r="M623" s="182"/>
      <c r="N623" s="183">
        <f t="shared" si="291"/>
        <v>130.80000000000001</v>
      </c>
      <c r="O623" s="181">
        <v>86</v>
      </c>
      <c r="P623" s="28">
        <f t="shared" ref="P623:R623" si="311">P622</f>
        <v>30</v>
      </c>
      <c r="Q623" s="28">
        <f t="shared" si="311"/>
        <v>1</v>
      </c>
      <c r="R623" s="28">
        <f t="shared" si="311"/>
        <v>56638</v>
      </c>
      <c r="S623" s="29" t="s">
        <v>596</v>
      </c>
    </row>
    <row r="624" spans="1:19" s="29" customFormat="1" ht="15.75">
      <c r="A624" s="27">
        <f t="shared" si="286"/>
        <v>42856</v>
      </c>
      <c r="B624" s="28">
        <f t="shared" si="287"/>
        <v>21</v>
      </c>
      <c r="C624" s="29" t="s">
        <v>409</v>
      </c>
      <c r="F624" s="28">
        <v>79</v>
      </c>
      <c r="G624" s="29" t="s">
        <v>366</v>
      </c>
      <c r="H624" s="28">
        <f t="shared" si="288"/>
        <v>23</v>
      </c>
      <c r="I624" s="28">
        <v>4</v>
      </c>
      <c r="J624" s="181">
        <v>15</v>
      </c>
      <c r="K624" s="181">
        <v>1972</v>
      </c>
      <c r="L624" s="182">
        <v>16</v>
      </c>
      <c r="M624" s="182"/>
      <c r="N624" s="183">
        <f>IF(J624=0,0,(K624-L624)/J624)</f>
        <v>130.4</v>
      </c>
      <c r="O624" s="181">
        <v>73</v>
      </c>
      <c r="P624" s="28">
        <f t="shared" ref="P624:R624" si="312">P623</f>
        <v>30</v>
      </c>
      <c r="Q624" s="28">
        <f t="shared" si="312"/>
        <v>1</v>
      </c>
      <c r="R624" s="28">
        <f t="shared" si="312"/>
        <v>56638</v>
      </c>
    </row>
    <row r="625" spans="1:19" s="29" customFormat="1" ht="15.75">
      <c r="A625" s="27">
        <f t="shared" si="286"/>
        <v>42856</v>
      </c>
      <c r="B625" s="28">
        <f t="shared" si="287"/>
        <v>22</v>
      </c>
      <c r="C625" s="29" t="s">
        <v>534</v>
      </c>
      <c r="F625" s="28">
        <v>76</v>
      </c>
      <c r="G625" s="29" t="s">
        <v>58</v>
      </c>
      <c r="H625" s="28">
        <f t="shared" si="288"/>
        <v>23</v>
      </c>
      <c r="I625" s="28">
        <v>7</v>
      </c>
      <c r="J625" s="181">
        <v>16</v>
      </c>
      <c r="K625" s="181">
        <v>2101</v>
      </c>
      <c r="L625" s="182">
        <v>0</v>
      </c>
      <c r="M625" s="182"/>
      <c r="N625" s="183">
        <f t="shared" ref="N625" si="313">IF(J625=0,0,(K625-L625)/J625)</f>
        <v>131.3125</v>
      </c>
      <c r="O625" s="181">
        <v>51</v>
      </c>
      <c r="P625" s="28">
        <f t="shared" ref="P625:R625" si="314">P624</f>
        <v>30</v>
      </c>
      <c r="Q625" s="28">
        <f t="shared" si="314"/>
        <v>1</v>
      </c>
      <c r="R625" s="28">
        <f t="shared" si="314"/>
        <v>56638</v>
      </c>
    </row>
    <row r="626" spans="1:19" s="29" customFormat="1" ht="15.75">
      <c r="A626" s="27">
        <f t="shared" si="286"/>
        <v>42856</v>
      </c>
      <c r="B626" s="28">
        <f t="shared" si="287"/>
        <v>23</v>
      </c>
      <c r="C626" s="88" t="s">
        <v>437</v>
      </c>
      <c r="D626" s="88"/>
      <c r="E626" s="88"/>
      <c r="F626" s="89">
        <v>77</v>
      </c>
      <c r="G626" s="39" t="s">
        <v>366</v>
      </c>
      <c r="H626" s="28">
        <f t="shared" si="288"/>
        <v>23</v>
      </c>
      <c r="I626" s="28">
        <v>7</v>
      </c>
      <c r="J626" s="181">
        <v>16</v>
      </c>
      <c r="K626" s="181">
        <v>2115</v>
      </c>
      <c r="L626" s="182">
        <v>36</v>
      </c>
      <c r="M626" s="182"/>
      <c r="N626" s="183">
        <f>IF(J626=0,0,(K626-L626)/J626)</f>
        <v>129.9375</v>
      </c>
      <c r="O626" s="181">
        <v>177</v>
      </c>
      <c r="P626" s="28">
        <f t="shared" ref="P626:R626" si="315">P625</f>
        <v>30</v>
      </c>
      <c r="Q626" s="28">
        <f t="shared" si="315"/>
        <v>1</v>
      </c>
      <c r="R626" s="28">
        <f t="shared" si="315"/>
        <v>56638</v>
      </c>
    </row>
    <row r="627" spans="1:19" s="29" customFormat="1" ht="15.75">
      <c r="A627" s="27">
        <f t="shared" si="286"/>
        <v>42856</v>
      </c>
      <c r="B627" s="28">
        <f t="shared" si="287"/>
        <v>24</v>
      </c>
      <c r="C627" s="88" t="s">
        <v>439</v>
      </c>
      <c r="D627" s="88"/>
      <c r="E627" s="88"/>
      <c r="F627" s="89">
        <v>73</v>
      </c>
      <c r="G627" s="39" t="s">
        <v>55</v>
      </c>
      <c r="H627" s="28">
        <f t="shared" si="288"/>
        <v>23</v>
      </c>
      <c r="I627" s="28">
        <v>7</v>
      </c>
      <c r="J627" s="181">
        <v>16</v>
      </c>
      <c r="K627" s="181">
        <v>2114</v>
      </c>
      <c r="L627" s="182">
        <v>7</v>
      </c>
      <c r="M627" s="182"/>
      <c r="N627" s="183">
        <f t="shared" ref="N627:N628" si="316">IF(J627=0,0,(K627-L627)/J627)</f>
        <v>131.6875</v>
      </c>
      <c r="O627" s="181">
        <v>209</v>
      </c>
      <c r="P627" s="28">
        <f t="shared" ref="P627:R627" si="317">P626</f>
        <v>30</v>
      </c>
      <c r="Q627" s="28">
        <f t="shared" si="317"/>
        <v>1</v>
      </c>
      <c r="R627" s="28">
        <f t="shared" si="317"/>
        <v>56638</v>
      </c>
    </row>
    <row r="628" spans="1:19" s="29" customFormat="1" ht="15.75">
      <c r="A628" s="27">
        <f t="shared" si="286"/>
        <v>42856</v>
      </c>
      <c r="B628" s="28">
        <f t="shared" si="287"/>
        <v>25</v>
      </c>
      <c r="C628" s="88" t="s">
        <v>496</v>
      </c>
      <c r="D628" s="88"/>
      <c r="E628" s="88"/>
      <c r="F628" s="89">
        <v>73</v>
      </c>
      <c r="G628" s="39" t="s">
        <v>58</v>
      </c>
      <c r="H628" s="28">
        <f t="shared" si="288"/>
        <v>23</v>
      </c>
      <c r="I628" s="28">
        <v>9</v>
      </c>
      <c r="J628" s="181">
        <v>15</v>
      </c>
      <c r="K628" s="181">
        <v>1978</v>
      </c>
      <c r="L628" s="182">
        <v>0</v>
      </c>
      <c r="M628" s="182"/>
      <c r="N628" s="183">
        <f t="shared" si="316"/>
        <v>131.86666666666667</v>
      </c>
      <c r="O628" s="181">
        <v>53</v>
      </c>
      <c r="P628" s="28">
        <f t="shared" ref="P628:R628" si="318">P627</f>
        <v>30</v>
      </c>
      <c r="Q628" s="28">
        <f t="shared" si="318"/>
        <v>1</v>
      </c>
      <c r="R628" s="28">
        <f t="shared" si="318"/>
        <v>56638</v>
      </c>
    </row>
    <row r="629" spans="1:19" s="29" customFormat="1" ht="15.75">
      <c r="A629" s="27">
        <f t="shared" si="286"/>
        <v>42856</v>
      </c>
      <c r="B629" s="28">
        <f t="shared" si="287"/>
        <v>26</v>
      </c>
      <c r="C629" s="88" t="s">
        <v>451</v>
      </c>
      <c r="D629" s="88"/>
      <c r="E629" s="88"/>
      <c r="F629" s="89">
        <v>72</v>
      </c>
      <c r="G629" s="39" t="s">
        <v>56</v>
      </c>
      <c r="H629" s="28">
        <f t="shared" si="288"/>
        <v>23</v>
      </c>
      <c r="I629" s="28">
        <v>6</v>
      </c>
      <c r="J629" s="181">
        <v>15</v>
      </c>
      <c r="K629" s="181">
        <v>2001</v>
      </c>
      <c r="L629" s="182">
        <v>0</v>
      </c>
      <c r="M629" s="182"/>
      <c r="N629" s="183">
        <f>IF(J629=0,0,(K629-L629)/J629)</f>
        <v>133.4</v>
      </c>
      <c r="O629" s="181">
        <v>14</v>
      </c>
      <c r="P629" s="28">
        <f t="shared" ref="P629:R629" si="319">P628</f>
        <v>30</v>
      </c>
      <c r="Q629" s="28">
        <f t="shared" si="319"/>
        <v>1</v>
      </c>
      <c r="R629" s="28">
        <f t="shared" si="319"/>
        <v>56638</v>
      </c>
    </row>
    <row r="630" spans="1:19" s="29" customFormat="1" ht="15.75">
      <c r="A630" s="27">
        <f t="shared" si="286"/>
        <v>42856</v>
      </c>
      <c r="B630" s="28">
        <f t="shared" si="287"/>
        <v>27</v>
      </c>
      <c r="C630" s="88" t="s">
        <v>540</v>
      </c>
      <c r="D630" s="88"/>
      <c r="E630" s="88"/>
      <c r="F630" s="89">
        <v>72</v>
      </c>
      <c r="G630" s="39" t="s">
        <v>366</v>
      </c>
      <c r="H630" s="28">
        <f t="shared" si="288"/>
        <v>23</v>
      </c>
      <c r="I630" s="28">
        <v>23</v>
      </c>
      <c r="J630" s="181">
        <v>16</v>
      </c>
      <c r="K630" s="181">
        <v>2080</v>
      </c>
      <c r="L630" s="182">
        <v>4</v>
      </c>
      <c r="M630" s="182"/>
      <c r="N630" s="183">
        <f>IF(J630=0,0,(K630-L630)/J630)</f>
        <v>129.75</v>
      </c>
      <c r="O630" s="181">
        <v>70</v>
      </c>
      <c r="P630" s="28">
        <f t="shared" ref="P630:R630" si="320">P629</f>
        <v>30</v>
      </c>
      <c r="Q630" s="28">
        <f t="shared" si="320"/>
        <v>1</v>
      </c>
      <c r="R630" s="28">
        <f t="shared" si="320"/>
        <v>56638</v>
      </c>
    </row>
    <row r="631" spans="1:19" s="29" customFormat="1" ht="15.75">
      <c r="A631" s="27">
        <f t="shared" si="286"/>
        <v>42856</v>
      </c>
      <c r="B631" s="28">
        <f t="shared" si="287"/>
        <v>28</v>
      </c>
      <c r="C631" s="209" t="s">
        <v>469</v>
      </c>
      <c r="D631" s="209"/>
      <c r="E631" s="209"/>
      <c r="F631" s="90">
        <v>70</v>
      </c>
      <c r="G631" s="35" t="s">
        <v>58</v>
      </c>
      <c r="H631" s="28">
        <f t="shared" si="288"/>
        <v>23</v>
      </c>
      <c r="I631" s="28">
        <v>5</v>
      </c>
      <c r="J631" s="181">
        <v>16</v>
      </c>
      <c r="K631" s="181">
        <v>2069</v>
      </c>
      <c r="L631" s="182">
        <v>7</v>
      </c>
      <c r="M631" s="182"/>
      <c r="N631" s="183">
        <f>IF(J631=0,0,(K631-L631)/J631)</f>
        <v>128.875</v>
      </c>
      <c r="O631" s="181">
        <v>168</v>
      </c>
      <c r="P631" s="28">
        <f t="shared" ref="P631:R631" si="321">P630</f>
        <v>30</v>
      </c>
      <c r="Q631" s="28">
        <f t="shared" si="321"/>
        <v>1</v>
      </c>
      <c r="R631" s="28">
        <f t="shared" si="321"/>
        <v>56638</v>
      </c>
      <c r="S631" s="29" t="s">
        <v>597</v>
      </c>
    </row>
    <row r="632" spans="1:19" s="29" customFormat="1" ht="15.75">
      <c r="A632" s="27">
        <f t="shared" si="286"/>
        <v>42856</v>
      </c>
      <c r="B632" s="28">
        <f t="shared" si="287"/>
        <v>29</v>
      </c>
      <c r="C632" s="29" t="s">
        <v>504</v>
      </c>
      <c r="F632" s="28">
        <v>68</v>
      </c>
      <c r="G632" s="29" t="s">
        <v>56</v>
      </c>
      <c r="H632" s="28">
        <f t="shared" si="288"/>
        <v>23</v>
      </c>
      <c r="I632" s="28">
        <v>22</v>
      </c>
      <c r="J632" s="181">
        <v>16</v>
      </c>
      <c r="K632" s="181">
        <v>2125</v>
      </c>
      <c r="L632" s="182">
        <v>42</v>
      </c>
      <c r="M632" s="182"/>
      <c r="N632" s="183">
        <f t="shared" ref="N632:N633" si="322">IF(J632=0,0,(K632-L632)/J632)</f>
        <v>130.1875</v>
      </c>
      <c r="O632" s="181">
        <v>152</v>
      </c>
      <c r="P632" s="28">
        <f t="shared" ref="P632:R632" si="323">P631</f>
        <v>30</v>
      </c>
      <c r="Q632" s="28">
        <f t="shared" si="323"/>
        <v>1</v>
      </c>
      <c r="R632" s="28">
        <f t="shared" si="323"/>
        <v>56638</v>
      </c>
    </row>
    <row r="633" spans="1:19" s="29" customFormat="1" ht="16.149999999999999" thickBot="1">
      <c r="A633" s="127">
        <f t="shared" si="286"/>
        <v>42856</v>
      </c>
      <c r="B633" s="128">
        <f t="shared" si="287"/>
        <v>30</v>
      </c>
      <c r="C633" s="205" t="s">
        <v>535</v>
      </c>
      <c r="D633" s="205"/>
      <c r="E633" s="205"/>
      <c r="F633" s="163">
        <v>60</v>
      </c>
      <c r="G633" s="206" t="s">
        <v>55</v>
      </c>
      <c r="H633" s="128">
        <f t="shared" si="288"/>
        <v>23</v>
      </c>
      <c r="I633" s="128">
        <v>6</v>
      </c>
      <c r="J633" s="190">
        <v>16</v>
      </c>
      <c r="K633" s="190">
        <v>2099</v>
      </c>
      <c r="L633" s="191">
        <v>27</v>
      </c>
      <c r="M633" s="191"/>
      <c r="N633" s="192">
        <f t="shared" si="322"/>
        <v>129.5</v>
      </c>
      <c r="O633" s="190">
        <v>126</v>
      </c>
      <c r="P633" s="128">
        <f t="shared" ref="P633:R633" si="324">P632</f>
        <v>30</v>
      </c>
      <c r="Q633" s="128">
        <f t="shared" si="324"/>
        <v>1</v>
      </c>
      <c r="R633" s="128">
        <f t="shared" si="324"/>
        <v>56638</v>
      </c>
      <c r="S633" s="133"/>
    </row>
    <row r="634" spans="1:19" s="93" customFormat="1" ht="16.149999999999999" thickTop="1">
      <c r="A634" s="91">
        <f>A633+7</f>
        <v>42863</v>
      </c>
      <c r="B634" s="92">
        <v>1</v>
      </c>
      <c r="C634" s="93" t="s">
        <v>542</v>
      </c>
      <c r="F634" s="92">
        <v>129</v>
      </c>
      <c r="G634" s="93" t="s">
        <v>55</v>
      </c>
      <c r="H634" s="92">
        <f>H633+1</f>
        <v>24</v>
      </c>
      <c r="I634" s="92">
        <v>3</v>
      </c>
      <c r="J634" s="175">
        <v>16</v>
      </c>
      <c r="K634" s="175">
        <v>2149</v>
      </c>
      <c r="L634" s="178">
        <v>25</v>
      </c>
      <c r="M634" s="178"/>
      <c r="N634" s="177">
        <f>IF(J634=0,0,(K634-L634)/J634)</f>
        <v>132.75</v>
      </c>
      <c r="O634" s="175">
        <v>793</v>
      </c>
      <c r="P634" s="92">
        <f>COUNTA(C634:C661)</f>
        <v>28</v>
      </c>
      <c r="Q634" s="92">
        <v>1</v>
      </c>
      <c r="R634" s="92">
        <f>SUM(K634:K661)</f>
        <v>56530</v>
      </c>
      <c r="S634" s="197">
        <f>SUM(L634:L661)</f>
        <v>972</v>
      </c>
    </row>
    <row r="635" spans="1:19" s="93" customFormat="1" ht="15.75">
      <c r="A635" s="91">
        <f>A634</f>
        <v>42863</v>
      </c>
      <c r="B635" s="92">
        <f>B634+1</f>
        <v>2</v>
      </c>
      <c r="C635" s="93" t="s">
        <v>32</v>
      </c>
      <c r="F635" s="92">
        <v>119</v>
      </c>
      <c r="G635" s="93" t="s">
        <v>55</v>
      </c>
      <c r="H635" s="92">
        <f>H634</f>
        <v>24</v>
      </c>
      <c r="I635" s="92">
        <v>23</v>
      </c>
      <c r="J635" s="175">
        <v>16</v>
      </c>
      <c r="K635" s="175">
        <v>2158</v>
      </c>
      <c r="L635" s="178">
        <v>44</v>
      </c>
      <c r="M635" s="178"/>
      <c r="N635" s="177">
        <f>IF(J635=0,0,(K635-L635)/J635)</f>
        <v>132.125</v>
      </c>
      <c r="O635" s="175">
        <v>339</v>
      </c>
      <c r="P635" s="92">
        <f>P634</f>
        <v>28</v>
      </c>
      <c r="Q635" s="92">
        <f>Q634</f>
        <v>1</v>
      </c>
      <c r="R635" s="92">
        <f>R634</f>
        <v>56530</v>
      </c>
      <c r="S635" s="93" t="s">
        <v>463</v>
      </c>
    </row>
    <row r="636" spans="1:19" s="93" customFormat="1" ht="15.75">
      <c r="A636" s="91">
        <f t="shared" ref="A636:A661" si="325">A635</f>
        <v>42863</v>
      </c>
      <c r="B636" s="92">
        <f t="shared" ref="B636:B661" si="326">B635+1</f>
        <v>3</v>
      </c>
      <c r="C636" s="99" t="s">
        <v>476</v>
      </c>
      <c r="D636" s="99"/>
      <c r="E636" s="99"/>
      <c r="F636" s="100">
        <v>103</v>
      </c>
      <c r="G636" s="101" t="s">
        <v>55</v>
      </c>
      <c r="H636" s="92">
        <f t="shared" ref="H636:H661" si="327">H635</f>
        <v>24</v>
      </c>
      <c r="I636" s="92">
        <v>13</v>
      </c>
      <c r="J636" s="175">
        <v>16</v>
      </c>
      <c r="K636" s="175">
        <v>2116</v>
      </c>
      <c r="L636" s="178">
        <v>42</v>
      </c>
      <c r="M636" s="178"/>
      <c r="N636" s="177">
        <f t="shared" ref="N636" si="328">IF(J636=0,0,(K636-L636)/J636)</f>
        <v>129.625</v>
      </c>
      <c r="O636" s="175">
        <v>214</v>
      </c>
      <c r="P636" s="92">
        <f t="shared" ref="P636:R636" si="329">P635</f>
        <v>28</v>
      </c>
      <c r="Q636" s="92">
        <f t="shared" si="329"/>
        <v>1</v>
      </c>
      <c r="R636" s="92">
        <f t="shared" si="329"/>
        <v>56530</v>
      </c>
      <c r="S636" s="177">
        <f>AVERAGE(N634:N661)</f>
        <v>130.72204506802723</v>
      </c>
    </row>
    <row r="637" spans="1:19" s="93" customFormat="1" ht="15.75">
      <c r="A637" s="91">
        <f t="shared" si="325"/>
        <v>42863</v>
      </c>
      <c r="B637" s="92">
        <f t="shared" si="326"/>
        <v>4</v>
      </c>
      <c r="C637" s="99" t="s">
        <v>503</v>
      </c>
      <c r="D637" s="99"/>
      <c r="E637" s="99"/>
      <c r="F637" s="100">
        <v>100</v>
      </c>
      <c r="G637" s="97" t="s">
        <v>55</v>
      </c>
      <c r="H637" s="92">
        <f t="shared" si="327"/>
        <v>24</v>
      </c>
      <c r="I637" s="92">
        <v>18</v>
      </c>
      <c r="J637" s="175">
        <v>16</v>
      </c>
      <c r="K637" s="175">
        <v>2160</v>
      </c>
      <c r="L637" s="178">
        <v>33</v>
      </c>
      <c r="M637" s="178"/>
      <c r="N637" s="177">
        <f>IF(J637=0,0,(K637-L637)/J637)</f>
        <v>132.9375</v>
      </c>
      <c r="O637" s="175">
        <v>263</v>
      </c>
      <c r="P637" s="92">
        <f t="shared" ref="P637:R637" si="330">P636</f>
        <v>28</v>
      </c>
      <c r="Q637" s="92">
        <f t="shared" si="330"/>
        <v>1</v>
      </c>
      <c r="R637" s="92">
        <f t="shared" si="330"/>
        <v>56530</v>
      </c>
      <c r="S637" s="93" t="s">
        <v>491</v>
      </c>
    </row>
    <row r="638" spans="1:19" s="93" customFormat="1" ht="15.75">
      <c r="A638" s="91">
        <f t="shared" si="325"/>
        <v>42863</v>
      </c>
      <c r="B638" s="92">
        <f t="shared" si="326"/>
        <v>5</v>
      </c>
      <c r="C638" s="99" t="s">
        <v>28</v>
      </c>
      <c r="D638" s="99"/>
      <c r="E638" s="99"/>
      <c r="F638" s="100">
        <v>98</v>
      </c>
      <c r="G638" s="101" t="s">
        <v>55</v>
      </c>
      <c r="H638" s="92">
        <f t="shared" si="327"/>
        <v>24</v>
      </c>
      <c r="I638" s="92">
        <v>21</v>
      </c>
      <c r="J638" s="175">
        <v>16</v>
      </c>
      <c r="K638" s="175">
        <v>2160</v>
      </c>
      <c r="L638" s="178">
        <v>65</v>
      </c>
      <c r="M638" s="178"/>
      <c r="N638" s="177">
        <f t="shared" ref="N638:N645" si="331">IF(J638=0,0,(K638-L638)/J638)</f>
        <v>130.9375</v>
      </c>
      <c r="O638" s="175">
        <v>400</v>
      </c>
      <c r="P638" s="92">
        <f t="shared" ref="P638:R638" si="332">P637</f>
        <v>28</v>
      </c>
      <c r="Q638" s="92">
        <f t="shared" si="332"/>
        <v>1</v>
      </c>
      <c r="R638" s="92">
        <f t="shared" si="332"/>
        <v>56530</v>
      </c>
      <c r="S638" s="177">
        <f>AVERAGE(F634:F661)</f>
        <v>85.928571428571431</v>
      </c>
    </row>
    <row r="639" spans="1:19" s="93" customFormat="1" ht="15.75">
      <c r="A639" s="91">
        <f t="shared" si="325"/>
        <v>42863</v>
      </c>
      <c r="B639" s="92">
        <f t="shared" si="326"/>
        <v>6</v>
      </c>
      <c r="C639" s="99" t="s">
        <v>541</v>
      </c>
      <c r="D639" s="99"/>
      <c r="E639" s="99"/>
      <c r="F639" s="100">
        <v>92</v>
      </c>
      <c r="G639" s="97" t="s">
        <v>10</v>
      </c>
      <c r="H639" s="92">
        <f t="shared" si="327"/>
        <v>24</v>
      </c>
      <c r="I639" s="92">
        <v>22</v>
      </c>
      <c r="J639" s="175">
        <v>16</v>
      </c>
      <c r="K639" s="175">
        <v>2120</v>
      </c>
      <c r="L639" s="178">
        <v>37</v>
      </c>
      <c r="M639" s="178"/>
      <c r="N639" s="177">
        <f t="shared" si="331"/>
        <v>130.1875</v>
      </c>
      <c r="O639" s="175">
        <v>306</v>
      </c>
      <c r="P639" s="92">
        <f t="shared" ref="P639:R639" si="333">P638</f>
        <v>28</v>
      </c>
      <c r="Q639" s="92">
        <f t="shared" si="333"/>
        <v>1</v>
      </c>
      <c r="R639" s="92">
        <f t="shared" si="333"/>
        <v>56530</v>
      </c>
      <c r="S639" s="93" t="s">
        <v>495</v>
      </c>
    </row>
    <row r="640" spans="1:19" s="93" customFormat="1" ht="15.75">
      <c r="A640" s="91">
        <f t="shared" si="325"/>
        <v>42863</v>
      </c>
      <c r="B640" s="92">
        <f t="shared" si="326"/>
        <v>7</v>
      </c>
      <c r="C640" s="93" t="s">
        <v>387</v>
      </c>
      <c r="F640" s="92">
        <v>91</v>
      </c>
      <c r="G640" s="93" t="s">
        <v>56</v>
      </c>
      <c r="H640" s="92">
        <f t="shared" si="327"/>
        <v>24</v>
      </c>
      <c r="I640" s="92">
        <v>14</v>
      </c>
      <c r="J640" s="175">
        <v>15</v>
      </c>
      <c r="K640" s="175">
        <v>1965</v>
      </c>
      <c r="L640" s="178">
        <v>47</v>
      </c>
      <c r="M640" s="178"/>
      <c r="N640" s="177">
        <f t="shared" si="331"/>
        <v>127.86666666666666</v>
      </c>
      <c r="O640" s="175">
        <v>131</v>
      </c>
      <c r="P640" s="92">
        <f t="shared" ref="P640:R640" si="334">P639</f>
        <v>28</v>
      </c>
      <c r="Q640" s="92">
        <f t="shared" si="334"/>
        <v>1</v>
      </c>
      <c r="R640" s="92">
        <f t="shared" si="334"/>
        <v>56530</v>
      </c>
      <c r="S640" s="212">
        <f>S636*P634*16</f>
        <v>58563.476190476198</v>
      </c>
    </row>
    <row r="641" spans="1:19" s="93" customFormat="1" ht="15.75">
      <c r="A641" s="91">
        <f t="shared" si="325"/>
        <v>42863</v>
      </c>
      <c r="B641" s="92">
        <f t="shared" si="326"/>
        <v>8</v>
      </c>
      <c r="C641" s="93" t="s">
        <v>389</v>
      </c>
      <c r="F641" s="92">
        <v>92</v>
      </c>
      <c r="G641" s="93" t="s">
        <v>55</v>
      </c>
      <c r="H641" s="92">
        <f t="shared" si="327"/>
        <v>24</v>
      </c>
      <c r="I641" s="92">
        <v>14</v>
      </c>
      <c r="J641" s="175">
        <v>16</v>
      </c>
      <c r="K641" s="175">
        <v>2145</v>
      </c>
      <c r="L641" s="178">
        <v>32</v>
      </c>
      <c r="M641" s="178"/>
      <c r="N641" s="177">
        <f t="shared" si="331"/>
        <v>132.0625</v>
      </c>
      <c r="O641" s="175">
        <v>257</v>
      </c>
      <c r="P641" s="92">
        <f t="shared" ref="P641:R641" si="335">P640</f>
        <v>28</v>
      </c>
      <c r="Q641" s="92">
        <f t="shared" si="335"/>
        <v>1</v>
      </c>
      <c r="R641" s="92">
        <f t="shared" si="335"/>
        <v>56530</v>
      </c>
      <c r="S641" s="93" t="s">
        <v>505</v>
      </c>
    </row>
    <row r="642" spans="1:19" s="93" customFormat="1" ht="15.75">
      <c r="A642" s="91">
        <f t="shared" si="325"/>
        <v>42863</v>
      </c>
      <c r="B642" s="92">
        <f t="shared" si="326"/>
        <v>9</v>
      </c>
      <c r="C642" s="125" t="s">
        <v>482</v>
      </c>
      <c r="D642" s="125"/>
      <c r="E642" s="125"/>
      <c r="F642" s="126">
        <v>91</v>
      </c>
      <c r="G642" s="125" t="s">
        <v>55</v>
      </c>
      <c r="H642" s="92">
        <f t="shared" si="327"/>
        <v>24</v>
      </c>
      <c r="I642" s="92">
        <v>4</v>
      </c>
      <c r="J642" s="175">
        <v>14</v>
      </c>
      <c r="K642" s="175">
        <v>1883</v>
      </c>
      <c r="L642" s="178">
        <v>13</v>
      </c>
      <c r="M642" s="178"/>
      <c r="N642" s="177">
        <f t="shared" si="331"/>
        <v>133.57142857142858</v>
      </c>
      <c r="O642" s="175">
        <v>0</v>
      </c>
      <c r="P642" s="92">
        <f t="shared" ref="P642:R642" si="336">P641</f>
        <v>28</v>
      </c>
      <c r="Q642" s="92">
        <f t="shared" si="336"/>
        <v>1</v>
      </c>
      <c r="R642" s="92">
        <f t="shared" si="336"/>
        <v>56530</v>
      </c>
      <c r="S642" s="177">
        <f>AVERAGE(I634:I661)</f>
        <v>11.75</v>
      </c>
    </row>
    <row r="643" spans="1:19" s="93" customFormat="1" ht="15.75">
      <c r="A643" s="91">
        <f t="shared" si="325"/>
        <v>42863</v>
      </c>
      <c r="B643" s="92">
        <f t="shared" si="326"/>
        <v>10</v>
      </c>
      <c r="C643" s="93" t="s">
        <v>543</v>
      </c>
      <c r="F643" s="92">
        <v>89</v>
      </c>
      <c r="G643" s="93" t="s">
        <v>56</v>
      </c>
      <c r="H643" s="92">
        <f t="shared" si="327"/>
        <v>24</v>
      </c>
      <c r="I643" s="92">
        <v>2</v>
      </c>
      <c r="J643" s="175">
        <v>16</v>
      </c>
      <c r="K643" s="175">
        <v>2160</v>
      </c>
      <c r="L643" s="178">
        <v>0</v>
      </c>
      <c r="M643" s="178"/>
      <c r="N643" s="177">
        <f t="shared" si="331"/>
        <v>135</v>
      </c>
      <c r="O643" s="175">
        <v>344</v>
      </c>
      <c r="P643" s="92">
        <f t="shared" ref="P643:R643" si="337">P642</f>
        <v>28</v>
      </c>
      <c r="Q643" s="92">
        <f t="shared" si="337"/>
        <v>1</v>
      </c>
      <c r="R643" s="92">
        <f t="shared" si="337"/>
        <v>56530</v>
      </c>
    </row>
    <row r="644" spans="1:19" s="93" customFormat="1" ht="15.75">
      <c r="A644" s="91">
        <f t="shared" si="325"/>
        <v>42863</v>
      </c>
      <c r="B644" s="92">
        <f t="shared" si="326"/>
        <v>11</v>
      </c>
      <c r="C644" s="93" t="s">
        <v>539</v>
      </c>
      <c r="F644" s="92">
        <v>88</v>
      </c>
      <c r="G644" s="93" t="s">
        <v>55</v>
      </c>
      <c r="H644" s="92">
        <f t="shared" si="327"/>
        <v>24</v>
      </c>
      <c r="I644" s="92">
        <v>22</v>
      </c>
      <c r="J644" s="175">
        <v>16</v>
      </c>
      <c r="K644" s="175">
        <v>2160</v>
      </c>
      <c r="L644" s="178">
        <v>101</v>
      </c>
      <c r="M644" s="178"/>
      <c r="N644" s="177">
        <f t="shared" si="331"/>
        <v>128.6875</v>
      </c>
      <c r="O644" s="175">
        <v>685</v>
      </c>
      <c r="P644" s="92">
        <f t="shared" ref="P644:R644" si="338">P643</f>
        <v>28</v>
      </c>
      <c r="Q644" s="92">
        <f t="shared" si="338"/>
        <v>1</v>
      </c>
      <c r="R644" s="92">
        <f t="shared" si="338"/>
        <v>56530</v>
      </c>
    </row>
    <row r="645" spans="1:19" s="93" customFormat="1" ht="15.75">
      <c r="A645" s="91">
        <f t="shared" si="325"/>
        <v>42863</v>
      </c>
      <c r="B645" s="92">
        <f t="shared" si="326"/>
        <v>12</v>
      </c>
      <c r="C645" s="93" t="s">
        <v>466</v>
      </c>
      <c r="F645" s="92">
        <v>87</v>
      </c>
      <c r="G645" s="93" t="s">
        <v>56</v>
      </c>
      <c r="H645" s="92">
        <f t="shared" si="327"/>
        <v>24</v>
      </c>
      <c r="I645" s="92">
        <v>6</v>
      </c>
      <c r="J645" s="175">
        <v>16</v>
      </c>
      <c r="K645" s="175">
        <v>2098</v>
      </c>
      <c r="L645" s="178">
        <v>67</v>
      </c>
      <c r="M645" s="178"/>
      <c r="N645" s="177">
        <f t="shared" si="331"/>
        <v>126.9375</v>
      </c>
      <c r="O645" s="175">
        <v>60</v>
      </c>
      <c r="P645" s="92">
        <f t="shared" ref="P645:R645" si="339">P644</f>
        <v>28</v>
      </c>
      <c r="Q645" s="92">
        <f t="shared" si="339"/>
        <v>1</v>
      </c>
      <c r="R645" s="92">
        <f t="shared" si="339"/>
        <v>56530</v>
      </c>
    </row>
    <row r="646" spans="1:19" s="93" customFormat="1" ht="15.75">
      <c r="A646" s="91">
        <f t="shared" si="325"/>
        <v>42863</v>
      </c>
      <c r="B646" s="92">
        <f t="shared" si="326"/>
        <v>13</v>
      </c>
      <c r="C646" s="125" t="s">
        <v>538</v>
      </c>
      <c r="D646" s="125"/>
      <c r="E646" s="125"/>
      <c r="F646" s="126">
        <v>86</v>
      </c>
      <c r="G646" s="125" t="s">
        <v>56</v>
      </c>
      <c r="H646" s="92">
        <f t="shared" si="327"/>
        <v>24</v>
      </c>
      <c r="I646" s="92">
        <v>3</v>
      </c>
      <c r="J646" s="175">
        <v>16</v>
      </c>
      <c r="K646" s="175">
        <v>2160</v>
      </c>
      <c r="L646" s="178">
        <v>88</v>
      </c>
      <c r="M646" s="178"/>
      <c r="N646" s="177">
        <f>IF(J646=0,0,(K646-L646)/J646)</f>
        <v>129.5</v>
      </c>
      <c r="O646" s="175">
        <v>85</v>
      </c>
      <c r="P646" s="92">
        <f t="shared" ref="P646:R646" si="340">P645</f>
        <v>28</v>
      </c>
      <c r="Q646" s="92">
        <f t="shared" si="340"/>
        <v>1</v>
      </c>
      <c r="R646" s="92">
        <f t="shared" si="340"/>
        <v>56530</v>
      </c>
    </row>
    <row r="647" spans="1:19" s="93" customFormat="1" ht="15.75">
      <c r="A647" s="91">
        <f t="shared" si="325"/>
        <v>42863</v>
      </c>
      <c r="B647" s="92">
        <f t="shared" si="326"/>
        <v>14</v>
      </c>
      <c r="C647" s="222" t="s">
        <v>536</v>
      </c>
      <c r="D647" s="222"/>
      <c r="E647" s="222"/>
      <c r="F647" s="223">
        <v>85</v>
      </c>
      <c r="G647" s="222" t="s">
        <v>56</v>
      </c>
      <c r="H647" s="92">
        <f t="shared" si="327"/>
        <v>24</v>
      </c>
      <c r="I647" s="92">
        <v>23</v>
      </c>
      <c r="J647" s="175">
        <v>16</v>
      </c>
      <c r="K647" s="175">
        <v>2116</v>
      </c>
      <c r="L647" s="178">
        <v>53</v>
      </c>
      <c r="M647" s="178"/>
      <c r="N647" s="177">
        <f t="shared" ref="N647:N650" si="341">IF(J647=0,0,(K647-L647)/J647)</f>
        <v>128.9375</v>
      </c>
      <c r="O647" s="175">
        <v>57</v>
      </c>
      <c r="P647" s="92">
        <f t="shared" ref="P647:R647" si="342">P646</f>
        <v>28</v>
      </c>
      <c r="Q647" s="92">
        <f t="shared" si="342"/>
        <v>1</v>
      </c>
      <c r="R647" s="92">
        <f t="shared" si="342"/>
        <v>56530</v>
      </c>
    </row>
    <row r="648" spans="1:19" s="93" customFormat="1" ht="15.75">
      <c r="A648" s="91">
        <f t="shared" si="325"/>
        <v>42863</v>
      </c>
      <c r="B648" s="92">
        <f t="shared" si="326"/>
        <v>15</v>
      </c>
      <c r="C648" s="93" t="s">
        <v>537</v>
      </c>
      <c r="F648" s="92">
        <v>85</v>
      </c>
      <c r="G648" s="93" t="s">
        <v>55</v>
      </c>
      <c r="H648" s="92">
        <f t="shared" si="327"/>
        <v>24</v>
      </c>
      <c r="I648" s="92">
        <v>13</v>
      </c>
      <c r="J648" s="175">
        <v>15</v>
      </c>
      <c r="K648" s="175">
        <v>1969</v>
      </c>
      <c r="L648" s="178">
        <v>30</v>
      </c>
      <c r="M648" s="178"/>
      <c r="N648" s="177">
        <f t="shared" si="341"/>
        <v>129.26666666666668</v>
      </c>
      <c r="O648" s="175">
        <v>127</v>
      </c>
      <c r="P648" s="92">
        <f t="shared" ref="P648:R648" si="343">P647</f>
        <v>28</v>
      </c>
      <c r="Q648" s="92">
        <f t="shared" si="343"/>
        <v>1</v>
      </c>
      <c r="R648" s="92">
        <f t="shared" si="343"/>
        <v>56530</v>
      </c>
    </row>
    <row r="649" spans="1:19" s="93" customFormat="1" ht="15.75">
      <c r="A649" s="91">
        <f t="shared" si="325"/>
        <v>42863</v>
      </c>
      <c r="B649" s="92">
        <f t="shared" si="326"/>
        <v>16</v>
      </c>
      <c r="C649" s="93" t="s">
        <v>34</v>
      </c>
      <c r="F649" s="92">
        <v>84</v>
      </c>
      <c r="G649" s="93" t="s">
        <v>55</v>
      </c>
      <c r="H649" s="92">
        <f t="shared" si="327"/>
        <v>24</v>
      </c>
      <c r="I649" s="92">
        <v>21</v>
      </c>
      <c r="J649" s="176">
        <v>16</v>
      </c>
      <c r="K649" s="176">
        <v>2146</v>
      </c>
      <c r="L649" s="178">
        <v>54</v>
      </c>
      <c r="M649" s="178"/>
      <c r="N649" s="177">
        <f t="shared" si="341"/>
        <v>130.75</v>
      </c>
      <c r="O649" s="176">
        <v>313</v>
      </c>
      <c r="P649" s="92">
        <f t="shared" ref="P649:R649" si="344">P648</f>
        <v>28</v>
      </c>
      <c r="Q649" s="92">
        <f t="shared" si="344"/>
        <v>1</v>
      </c>
      <c r="R649" s="92">
        <f t="shared" si="344"/>
        <v>56530</v>
      </c>
    </row>
    <row r="650" spans="1:19" s="93" customFormat="1" ht="15.75">
      <c r="A650" s="91">
        <f t="shared" si="325"/>
        <v>42863</v>
      </c>
      <c r="B650" s="92">
        <f t="shared" si="326"/>
        <v>17</v>
      </c>
      <c r="C650" s="93" t="s">
        <v>533</v>
      </c>
      <c r="F650" s="92">
        <v>83</v>
      </c>
      <c r="G650" s="93" t="s">
        <v>55</v>
      </c>
      <c r="H650" s="92">
        <f t="shared" si="327"/>
        <v>24</v>
      </c>
      <c r="I650" s="92">
        <v>5</v>
      </c>
      <c r="J650" s="176">
        <v>16</v>
      </c>
      <c r="K650" s="176">
        <v>2132</v>
      </c>
      <c r="L650" s="178">
        <v>8</v>
      </c>
      <c r="M650" s="178"/>
      <c r="N650" s="177">
        <f t="shared" si="341"/>
        <v>132.75</v>
      </c>
      <c r="O650" s="176">
        <v>385</v>
      </c>
      <c r="P650" s="92">
        <f t="shared" ref="P650:R650" si="345">P649</f>
        <v>28</v>
      </c>
      <c r="Q650" s="92">
        <f t="shared" si="345"/>
        <v>1</v>
      </c>
      <c r="R650" s="92">
        <f t="shared" si="345"/>
        <v>56530</v>
      </c>
    </row>
    <row r="651" spans="1:19" s="93" customFormat="1" ht="15.75">
      <c r="A651" s="91">
        <f t="shared" si="325"/>
        <v>42863</v>
      </c>
      <c r="B651" s="92">
        <f t="shared" si="326"/>
        <v>18</v>
      </c>
      <c r="C651" s="93" t="s">
        <v>409</v>
      </c>
      <c r="F651" s="92">
        <v>80</v>
      </c>
      <c r="G651" s="93" t="s">
        <v>366</v>
      </c>
      <c r="H651" s="92">
        <f t="shared" si="327"/>
        <v>24</v>
      </c>
      <c r="I651" s="92">
        <v>5</v>
      </c>
      <c r="J651" s="175">
        <v>15</v>
      </c>
      <c r="K651" s="175">
        <v>1994</v>
      </c>
      <c r="L651" s="178">
        <v>16</v>
      </c>
      <c r="M651" s="178"/>
      <c r="N651" s="177">
        <f>IF(J651=0,0,(K651-L651)/J651)</f>
        <v>131.86666666666667</v>
      </c>
      <c r="O651" s="175">
        <v>96</v>
      </c>
      <c r="P651" s="92">
        <f t="shared" ref="P651:R651" si="346">P650</f>
        <v>28</v>
      </c>
      <c r="Q651" s="92">
        <f t="shared" si="346"/>
        <v>1</v>
      </c>
      <c r="R651" s="92">
        <f t="shared" si="346"/>
        <v>56530</v>
      </c>
    </row>
    <row r="652" spans="1:19" s="93" customFormat="1" ht="15.75">
      <c r="A652" s="91">
        <f t="shared" si="325"/>
        <v>42863</v>
      </c>
      <c r="B652" s="92">
        <f t="shared" si="326"/>
        <v>19</v>
      </c>
      <c r="C652" s="93" t="s">
        <v>534</v>
      </c>
      <c r="F652" s="92">
        <v>77</v>
      </c>
      <c r="G652" s="93" t="s">
        <v>58</v>
      </c>
      <c r="H652" s="92">
        <f t="shared" si="327"/>
        <v>24</v>
      </c>
      <c r="I652" s="92">
        <v>8</v>
      </c>
      <c r="J652" s="175">
        <v>16</v>
      </c>
      <c r="K652" s="175">
        <v>2099</v>
      </c>
      <c r="L652" s="178">
        <v>0</v>
      </c>
      <c r="M652" s="178"/>
      <c r="N652" s="177">
        <f t="shared" ref="N652" si="347">IF(J652=0,0,(K652-L652)/J652)</f>
        <v>131.1875</v>
      </c>
      <c r="O652" s="175">
        <v>66</v>
      </c>
      <c r="P652" s="92">
        <f t="shared" ref="P652:R652" si="348">P651</f>
        <v>28</v>
      </c>
      <c r="Q652" s="92">
        <f t="shared" si="348"/>
        <v>1</v>
      </c>
      <c r="R652" s="92">
        <f t="shared" si="348"/>
        <v>56530</v>
      </c>
    </row>
    <row r="653" spans="1:19" s="93" customFormat="1" ht="15.75">
      <c r="A653" s="91">
        <f t="shared" si="325"/>
        <v>42863</v>
      </c>
      <c r="B653" s="92">
        <f t="shared" si="326"/>
        <v>20</v>
      </c>
      <c r="C653" s="99" t="s">
        <v>437</v>
      </c>
      <c r="D653" s="99"/>
      <c r="E653" s="99"/>
      <c r="F653" s="100">
        <v>77</v>
      </c>
      <c r="G653" s="101" t="s">
        <v>366</v>
      </c>
      <c r="H653" s="92">
        <f t="shared" si="327"/>
        <v>24</v>
      </c>
      <c r="I653" s="92">
        <v>8</v>
      </c>
      <c r="J653" s="175">
        <v>16</v>
      </c>
      <c r="K653" s="175">
        <v>2096</v>
      </c>
      <c r="L653" s="178">
        <v>33</v>
      </c>
      <c r="M653" s="178"/>
      <c r="N653" s="177">
        <f>IF(J653=0,0,(K653-L653)/J653)</f>
        <v>128.9375</v>
      </c>
      <c r="O653" s="175">
        <v>203</v>
      </c>
      <c r="P653" s="92">
        <f t="shared" ref="P653:R653" si="349">P652</f>
        <v>28</v>
      </c>
      <c r="Q653" s="92">
        <f t="shared" si="349"/>
        <v>1</v>
      </c>
      <c r="R653" s="92">
        <f t="shared" si="349"/>
        <v>56530</v>
      </c>
    </row>
    <row r="654" spans="1:19" s="93" customFormat="1" ht="15.75">
      <c r="A654" s="91">
        <f t="shared" si="325"/>
        <v>42863</v>
      </c>
      <c r="B654" s="92">
        <f t="shared" si="326"/>
        <v>21</v>
      </c>
      <c r="C654" s="99" t="s">
        <v>439</v>
      </c>
      <c r="D654" s="99"/>
      <c r="E654" s="99"/>
      <c r="F654" s="100">
        <v>74</v>
      </c>
      <c r="G654" s="101" t="s">
        <v>55</v>
      </c>
      <c r="H654" s="92">
        <f t="shared" si="327"/>
        <v>24</v>
      </c>
      <c r="I654" s="92">
        <v>8</v>
      </c>
      <c r="J654" s="175">
        <v>16</v>
      </c>
      <c r="K654" s="175">
        <v>2109</v>
      </c>
      <c r="L654" s="178">
        <v>2</v>
      </c>
      <c r="M654" s="178"/>
      <c r="N654" s="177">
        <f t="shared" ref="N654:N655" si="350">IF(J654=0,0,(K654-L654)/J654)</f>
        <v>131.6875</v>
      </c>
      <c r="O654" s="175">
        <v>133</v>
      </c>
      <c r="P654" s="92">
        <f t="shared" ref="P654:R654" si="351">P653</f>
        <v>28</v>
      </c>
      <c r="Q654" s="92">
        <f t="shared" si="351"/>
        <v>1</v>
      </c>
      <c r="R654" s="92">
        <f t="shared" si="351"/>
        <v>56530</v>
      </c>
    </row>
    <row r="655" spans="1:19" s="93" customFormat="1" ht="15.75">
      <c r="A655" s="91">
        <f t="shared" si="325"/>
        <v>42863</v>
      </c>
      <c r="B655" s="92">
        <f t="shared" si="326"/>
        <v>22</v>
      </c>
      <c r="C655" s="99" t="s">
        <v>496</v>
      </c>
      <c r="D655" s="99"/>
      <c r="E655" s="99"/>
      <c r="F655" s="100">
        <v>74</v>
      </c>
      <c r="G655" s="101" t="s">
        <v>58</v>
      </c>
      <c r="H655" s="92">
        <f t="shared" si="327"/>
        <v>24</v>
      </c>
      <c r="I655" s="92">
        <v>10</v>
      </c>
      <c r="J655" s="175">
        <v>16</v>
      </c>
      <c r="K655" s="175">
        <v>2138</v>
      </c>
      <c r="L655" s="178">
        <v>0</v>
      </c>
      <c r="M655" s="178"/>
      <c r="N655" s="177">
        <f t="shared" si="350"/>
        <v>133.625</v>
      </c>
      <c r="O655" s="175">
        <v>31</v>
      </c>
      <c r="P655" s="92">
        <f t="shared" ref="P655:R655" si="352">P654</f>
        <v>28</v>
      </c>
      <c r="Q655" s="92">
        <f t="shared" si="352"/>
        <v>1</v>
      </c>
      <c r="R655" s="92">
        <f t="shared" si="352"/>
        <v>56530</v>
      </c>
    </row>
    <row r="656" spans="1:19" s="93" customFormat="1" ht="15.75">
      <c r="A656" s="91">
        <f t="shared" si="325"/>
        <v>42863</v>
      </c>
      <c r="B656" s="92">
        <f t="shared" si="326"/>
        <v>23</v>
      </c>
      <c r="C656" s="174" t="s">
        <v>451</v>
      </c>
      <c r="D656" s="174"/>
      <c r="E656" s="174"/>
      <c r="F656" s="126">
        <v>73</v>
      </c>
      <c r="G656" s="125" t="s">
        <v>56</v>
      </c>
      <c r="H656" s="92">
        <f t="shared" si="327"/>
        <v>24</v>
      </c>
      <c r="I656" s="92">
        <v>7</v>
      </c>
      <c r="J656" s="175">
        <v>12</v>
      </c>
      <c r="K656" s="175">
        <v>1603</v>
      </c>
      <c r="L656" s="178">
        <v>0</v>
      </c>
      <c r="M656" s="178"/>
      <c r="N656" s="177">
        <f>IF(J656=0,0,(K656-L656)/J656)</f>
        <v>133.58333333333334</v>
      </c>
      <c r="O656" s="175">
        <v>11</v>
      </c>
      <c r="P656" s="92">
        <f t="shared" ref="P656:R656" si="353">P655</f>
        <v>28</v>
      </c>
      <c r="Q656" s="92">
        <f t="shared" si="353"/>
        <v>1</v>
      </c>
      <c r="R656" s="92">
        <f t="shared" si="353"/>
        <v>56530</v>
      </c>
    </row>
    <row r="657" spans="1:19" s="93" customFormat="1" ht="15.75">
      <c r="A657" s="91">
        <f t="shared" si="325"/>
        <v>42863</v>
      </c>
      <c r="B657" s="92">
        <f t="shared" si="326"/>
        <v>24</v>
      </c>
      <c r="C657" s="99" t="s">
        <v>50</v>
      </c>
      <c r="D657" s="99"/>
      <c r="E657" s="99"/>
      <c r="F657" s="100">
        <v>73</v>
      </c>
      <c r="G657" s="101" t="s">
        <v>366</v>
      </c>
      <c r="H657" s="92">
        <f t="shared" si="327"/>
        <v>24</v>
      </c>
      <c r="I657" s="92">
        <v>24</v>
      </c>
      <c r="J657" s="175">
        <v>15</v>
      </c>
      <c r="K657" s="175">
        <v>1941</v>
      </c>
      <c r="L657" s="178">
        <v>36</v>
      </c>
      <c r="M657" s="178"/>
      <c r="N657" s="177">
        <f>IF(J657=0,0,(K657-L657)/J657)</f>
        <v>127</v>
      </c>
      <c r="O657" s="175">
        <v>54</v>
      </c>
      <c r="P657" s="92">
        <f t="shared" ref="P657:R657" si="354">P656</f>
        <v>28</v>
      </c>
      <c r="Q657" s="92">
        <f t="shared" si="354"/>
        <v>1</v>
      </c>
      <c r="R657" s="92">
        <f t="shared" si="354"/>
        <v>56530</v>
      </c>
    </row>
    <row r="658" spans="1:19" s="93" customFormat="1" ht="15.75">
      <c r="A658" s="91">
        <f t="shared" si="325"/>
        <v>42863</v>
      </c>
      <c r="B658" s="92">
        <f t="shared" si="326"/>
        <v>25</v>
      </c>
      <c r="C658" s="174" t="s">
        <v>599</v>
      </c>
      <c r="D658" s="174"/>
      <c r="E658" s="174"/>
      <c r="F658" s="126">
        <v>72</v>
      </c>
      <c r="G658" s="125" t="s">
        <v>58</v>
      </c>
      <c r="H658" s="92">
        <f t="shared" si="327"/>
        <v>24</v>
      </c>
      <c r="I658" s="92">
        <v>1</v>
      </c>
      <c r="J658" s="175">
        <v>4</v>
      </c>
      <c r="K658" s="175">
        <v>520</v>
      </c>
      <c r="L658" s="178">
        <v>0</v>
      </c>
      <c r="M658" s="178"/>
      <c r="N658" s="177">
        <f t="shared" ref="N658:N661" si="355">IF(J658=0,0,(K658-L658)/J658)</f>
        <v>130</v>
      </c>
      <c r="O658" s="175">
        <v>56</v>
      </c>
      <c r="P658" s="92">
        <f t="shared" ref="P658:R658" si="356">P657</f>
        <v>28</v>
      </c>
      <c r="Q658" s="92">
        <f t="shared" si="356"/>
        <v>1</v>
      </c>
      <c r="R658" s="92">
        <f t="shared" si="356"/>
        <v>56530</v>
      </c>
    </row>
    <row r="659" spans="1:19" s="93" customFormat="1" ht="15.75">
      <c r="A659" s="91">
        <f t="shared" si="325"/>
        <v>42863</v>
      </c>
      <c r="B659" s="92">
        <f t="shared" si="326"/>
        <v>26</v>
      </c>
      <c r="C659" s="224" t="s">
        <v>600</v>
      </c>
      <c r="D659" s="224"/>
      <c r="E659" s="224"/>
      <c r="F659" s="225">
        <v>73</v>
      </c>
      <c r="G659" s="226" t="s">
        <v>58</v>
      </c>
      <c r="H659" s="92">
        <f t="shared" si="327"/>
        <v>24</v>
      </c>
      <c r="I659" s="92">
        <v>1</v>
      </c>
      <c r="J659" s="175">
        <v>16</v>
      </c>
      <c r="K659" s="175">
        <v>2142</v>
      </c>
      <c r="L659" s="178">
        <v>12</v>
      </c>
      <c r="M659" s="178"/>
      <c r="N659" s="177">
        <f t="shared" si="355"/>
        <v>133.125</v>
      </c>
      <c r="O659" s="175">
        <v>221</v>
      </c>
      <c r="P659" s="92">
        <f t="shared" ref="P659:R659" si="357">P658</f>
        <v>28</v>
      </c>
      <c r="Q659" s="92">
        <f t="shared" si="357"/>
        <v>1</v>
      </c>
      <c r="R659" s="92">
        <f t="shared" si="357"/>
        <v>56530</v>
      </c>
    </row>
    <row r="660" spans="1:19" s="93" customFormat="1" ht="15.75">
      <c r="A660" s="91">
        <f t="shared" si="325"/>
        <v>42863</v>
      </c>
      <c r="B660" s="92">
        <f t="shared" si="326"/>
        <v>27</v>
      </c>
      <c r="C660" s="93" t="s">
        <v>504</v>
      </c>
      <c r="F660" s="92">
        <v>69</v>
      </c>
      <c r="G660" s="93" t="s">
        <v>56</v>
      </c>
      <c r="H660" s="92">
        <f t="shared" si="327"/>
        <v>24</v>
      </c>
      <c r="I660" s="92">
        <v>23</v>
      </c>
      <c r="J660" s="175">
        <v>15</v>
      </c>
      <c r="K660" s="175">
        <v>1971</v>
      </c>
      <c r="L660" s="178">
        <v>51</v>
      </c>
      <c r="M660" s="178"/>
      <c r="N660" s="177">
        <f t="shared" si="355"/>
        <v>128</v>
      </c>
      <c r="O660" s="175">
        <v>42</v>
      </c>
      <c r="P660" s="92">
        <f t="shared" ref="P660:R660" si="358">P659</f>
        <v>28</v>
      </c>
      <c r="Q660" s="92">
        <f t="shared" si="358"/>
        <v>1</v>
      </c>
      <c r="R660" s="92">
        <f t="shared" si="358"/>
        <v>56530</v>
      </c>
    </row>
    <row r="661" spans="1:19" s="93" customFormat="1" ht="16.149999999999999" thickBot="1">
      <c r="A661" s="152">
        <f t="shared" si="325"/>
        <v>42863</v>
      </c>
      <c r="B661" s="153">
        <f t="shared" si="326"/>
        <v>28</v>
      </c>
      <c r="C661" s="207" t="s">
        <v>535</v>
      </c>
      <c r="D661" s="207"/>
      <c r="E661" s="207"/>
      <c r="F661" s="166">
        <v>62</v>
      </c>
      <c r="G661" s="208" t="s">
        <v>55</v>
      </c>
      <c r="H661" s="153">
        <f t="shared" si="327"/>
        <v>24</v>
      </c>
      <c r="I661" s="153">
        <v>7</v>
      </c>
      <c r="J661" s="186">
        <v>16</v>
      </c>
      <c r="K661" s="186">
        <v>2120</v>
      </c>
      <c r="L661" s="187">
        <v>83</v>
      </c>
      <c r="M661" s="187"/>
      <c r="N661" s="188">
        <f t="shared" si="355"/>
        <v>127.3125</v>
      </c>
      <c r="O661" s="186">
        <v>116</v>
      </c>
      <c r="P661" s="153">
        <f t="shared" ref="P661:R661" si="359">P660</f>
        <v>28</v>
      </c>
      <c r="Q661" s="153">
        <f t="shared" si="359"/>
        <v>1</v>
      </c>
      <c r="R661" s="153">
        <f t="shared" si="359"/>
        <v>56530</v>
      </c>
      <c r="S661" s="158"/>
    </row>
    <row r="662" spans="1:19" s="29" customFormat="1" ht="16.149999999999999" thickTop="1">
      <c r="A662" s="27">
        <f>A661+7</f>
        <v>42870</v>
      </c>
      <c r="B662" s="28">
        <v>1</v>
      </c>
      <c r="C662" s="29" t="s">
        <v>542</v>
      </c>
      <c r="F662" s="28">
        <v>129</v>
      </c>
      <c r="G662" s="29" t="s">
        <v>55</v>
      </c>
      <c r="H662" s="28">
        <f>H661+1</f>
        <v>25</v>
      </c>
      <c r="I662" s="28">
        <v>4</v>
      </c>
      <c r="J662" s="181">
        <v>16</v>
      </c>
      <c r="K662" s="181">
        <v>2160</v>
      </c>
      <c r="L662" s="182">
        <v>24</v>
      </c>
      <c r="M662" s="182"/>
      <c r="N662" s="183">
        <f>IF(J662=0,0,(K662-L662)/J662)</f>
        <v>133.5</v>
      </c>
      <c r="O662" s="181">
        <v>882</v>
      </c>
      <c r="P662" s="28">
        <f>COUNTA(C662:C690)</f>
        <v>29</v>
      </c>
      <c r="Q662" s="28">
        <v>1</v>
      </c>
      <c r="R662" s="28">
        <f>SUM(K662:K690)</f>
        <v>60482</v>
      </c>
      <c r="S662" s="198">
        <f>SUM(L662:L690)</f>
        <v>1124</v>
      </c>
    </row>
    <row r="663" spans="1:19" s="29" customFormat="1" ht="15.75">
      <c r="A663" s="27">
        <f>A662</f>
        <v>42870</v>
      </c>
      <c r="B663" s="28">
        <f>B662+1</f>
        <v>2</v>
      </c>
      <c r="C663" s="29" t="s">
        <v>32</v>
      </c>
      <c r="F663" s="28">
        <v>119</v>
      </c>
      <c r="G663" s="29" t="s">
        <v>55</v>
      </c>
      <c r="H663" s="28">
        <f>H662</f>
        <v>25</v>
      </c>
      <c r="I663" s="28">
        <v>24</v>
      </c>
      <c r="J663" s="181">
        <v>16</v>
      </c>
      <c r="K663" s="181">
        <v>2160</v>
      </c>
      <c r="L663" s="182">
        <v>57</v>
      </c>
      <c r="M663" s="182"/>
      <c r="N663" s="183">
        <f>IF(J663=0,0,(K663-L663)/J663)</f>
        <v>131.4375</v>
      </c>
      <c r="O663" s="181">
        <v>235</v>
      </c>
      <c r="P663" s="28">
        <f t="shared" ref="P663:R664" si="360">P662</f>
        <v>29</v>
      </c>
      <c r="Q663" s="28">
        <f t="shared" si="360"/>
        <v>1</v>
      </c>
      <c r="R663" s="28">
        <f t="shared" si="360"/>
        <v>60482</v>
      </c>
      <c r="S663" s="29" t="s">
        <v>463</v>
      </c>
    </row>
    <row r="664" spans="1:19" s="29" customFormat="1" ht="15.75">
      <c r="A664" s="27">
        <f>A663</f>
        <v>42870</v>
      </c>
      <c r="B664" s="28">
        <f>B663+1</f>
        <v>3</v>
      </c>
      <c r="C664" s="228" t="s">
        <v>609</v>
      </c>
      <c r="D664" s="228"/>
      <c r="E664" s="228"/>
      <c r="F664" s="227">
        <v>110</v>
      </c>
      <c r="G664" s="228" t="s">
        <v>608</v>
      </c>
      <c r="H664" s="28">
        <f>H663</f>
        <v>25</v>
      </c>
      <c r="I664" s="28">
        <v>1</v>
      </c>
      <c r="J664" s="181">
        <v>16</v>
      </c>
      <c r="K664" s="181">
        <v>2158</v>
      </c>
      <c r="L664" s="182">
        <v>187</v>
      </c>
      <c r="M664" s="182"/>
      <c r="N664" s="183">
        <f>IF(J664=0,0,(K664-L664)/J664)</f>
        <v>123.1875</v>
      </c>
      <c r="O664" s="181">
        <v>1348</v>
      </c>
      <c r="P664" s="28">
        <f t="shared" si="360"/>
        <v>29</v>
      </c>
      <c r="Q664" s="28">
        <f t="shared" si="360"/>
        <v>1</v>
      </c>
      <c r="R664" s="28">
        <f t="shared" si="360"/>
        <v>60482</v>
      </c>
      <c r="S664" s="183">
        <f>AVERAGE(N662:N690)</f>
        <v>130.45392036124792</v>
      </c>
    </row>
    <row r="665" spans="1:19" s="29" customFormat="1" ht="15.75">
      <c r="A665" s="27">
        <f t="shared" ref="A665:A690" si="361">A664</f>
        <v>42870</v>
      </c>
      <c r="B665" s="28">
        <f t="shared" ref="B665:B690" si="362">B664+1</f>
        <v>4</v>
      </c>
      <c r="C665" s="88" t="s">
        <v>476</v>
      </c>
      <c r="D665" s="88"/>
      <c r="E665" s="88"/>
      <c r="F665" s="89">
        <v>103</v>
      </c>
      <c r="G665" s="39" t="s">
        <v>55</v>
      </c>
      <c r="H665" s="28">
        <f t="shared" ref="H665:H690" si="363">H664</f>
        <v>25</v>
      </c>
      <c r="I665" s="28">
        <v>14</v>
      </c>
      <c r="J665" s="181">
        <v>16</v>
      </c>
      <c r="K665" s="181">
        <v>2115</v>
      </c>
      <c r="L665" s="182">
        <v>25</v>
      </c>
      <c r="M665" s="182"/>
      <c r="N665" s="183">
        <f t="shared" ref="N665" si="364">IF(J665=0,0,(K665-L665)/J665)</f>
        <v>130.625</v>
      </c>
      <c r="O665" s="181">
        <v>176</v>
      </c>
      <c r="P665" s="28">
        <f t="shared" ref="P665:P672" si="365">P664</f>
        <v>29</v>
      </c>
      <c r="Q665" s="28">
        <f t="shared" ref="Q665:Q690" si="366">Q664</f>
        <v>1</v>
      </c>
      <c r="R665" s="28">
        <f t="shared" ref="R665:R690" si="367">R664</f>
        <v>60482</v>
      </c>
      <c r="S665" s="29" t="s">
        <v>491</v>
      </c>
    </row>
    <row r="666" spans="1:19" s="29" customFormat="1" ht="15.75">
      <c r="A666" s="27">
        <f t="shared" si="361"/>
        <v>42870</v>
      </c>
      <c r="B666" s="28">
        <f t="shared" si="362"/>
        <v>5</v>
      </c>
      <c r="C666" s="88" t="s">
        <v>503</v>
      </c>
      <c r="D666" s="88"/>
      <c r="E666" s="88"/>
      <c r="F666" s="89">
        <v>100</v>
      </c>
      <c r="G666" s="38" t="s">
        <v>55</v>
      </c>
      <c r="H666" s="28">
        <f t="shared" si="363"/>
        <v>25</v>
      </c>
      <c r="I666" s="28">
        <v>19</v>
      </c>
      <c r="J666" s="181">
        <v>16</v>
      </c>
      <c r="K666" s="181">
        <v>2160</v>
      </c>
      <c r="L666" s="182">
        <v>31</v>
      </c>
      <c r="M666" s="182"/>
      <c r="N666" s="183">
        <f>IF(J666=0,0,(K666-L666)/J666)</f>
        <v>133.0625</v>
      </c>
      <c r="O666" s="181">
        <v>184</v>
      </c>
      <c r="P666" s="28">
        <f t="shared" si="365"/>
        <v>29</v>
      </c>
      <c r="Q666" s="28">
        <f t="shared" si="366"/>
        <v>1</v>
      </c>
      <c r="R666" s="28">
        <f t="shared" si="367"/>
        <v>60482</v>
      </c>
      <c r="S666" s="183">
        <f>AVERAGE(F662:F690)</f>
        <v>86.034482758620683</v>
      </c>
    </row>
    <row r="667" spans="1:19" s="29" customFormat="1" ht="15.75">
      <c r="A667" s="27">
        <f t="shared" si="361"/>
        <v>42870</v>
      </c>
      <c r="B667" s="28">
        <f t="shared" si="362"/>
        <v>6</v>
      </c>
      <c r="C667" s="88" t="s">
        <v>28</v>
      </c>
      <c r="D667" s="88"/>
      <c r="E667" s="88"/>
      <c r="F667" s="89">
        <v>98</v>
      </c>
      <c r="G667" s="39" t="s">
        <v>55</v>
      </c>
      <c r="H667" s="28">
        <f t="shared" si="363"/>
        <v>25</v>
      </c>
      <c r="I667" s="28">
        <v>22</v>
      </c>
      <c r="J667" s="181">
        <v>16</v>
      </c>
      <c r="K667" s="181">
        <v>2160</v>
      </c>
      <c r="L667" s="182">
        <v>36</v>
      </c>
      <c r="M667" s="182"/>
      <c r="N667" s="183">
        <f t="shared" ref="N667:N674" si="368">IF(J667=0,0,(K667-L667)/J667)</f>
        <v>132.75</v>
      </c>
      <c r="O667" s="181">
        <v>151</v>
      </c>
      <c r="P667" s="28">
        <f t="shared" si="365"/>
        <v>29</v>
      </c>
      <c r="Q667" s="28">
        <f t="shared" si="366"/>
        <v>1</v>
      </c>
      <c r="R667" s="28">
        <f t="shared" si="367"/>
        <v>60482</v>
      </c>
      <c r="S667" s="29" t="s">
        <v>495</v>
      </c>
    </row>
    <row r="668" spans="1:19" s="29" customFormat="1" ht="15.75">
      <c r="A668" s="27">
        <f t="shared" si="361"/>
        <v>42870</v>
      </c>
      <c r="B668" s="28">
        <f t="shared" si="362"/>
        <v>7</v>
      </c>
      <c r="C668" s="88" t="s">
        <v>541</v>
      </c>
      <c r="D668" s="88"/>
      <c r="E668" s="88"/>
      <c r="F668" s="89">
        <v>92</v>
      </c>
      <c r="G668" s="38" t="s">
        <v>10</v>
      </c>
      <c r="H668" s="28">
        <f t="shared" si="363"/>
        <v>25</v>
      </c>
      <c r="I668" s="28">
        <v>23</v>
      </c>
      <c r="J668" s="181">
        <v>16</v>
      </c>
      <c r="K668" s="181">
        <v>2102</v>
      </c>
      <c r="L668" s="182">
        <v>31</v>
      </c>
      <c r="M668" s="182"/>
      <c r="N668" s="183">
        <f t="shared" si="368"/>
        <v>129.4375</v>
      </c>
      <c r="O668" s="181">
        <v>284</v>
      </c>
      <c r="P668" s="28">
        <f t="shared" si="365"/>
        <v>29</v>
      </c>
      <c r="Q668" s="28">
        <f t="shared" si="366"/>
        <v>1</v>
      </c>
      <c r="R668" s="28">
        <f t="shared" si="367"/>
        <v>60482</v>
      </c>
      <c r="S668" s="213">
        <f>S664*P662*16</f>
        <v>60530.619047619039</v>
      </c>
    </row>
    <row r="669" spans="1:19" s="29" customFormat="1" ht="15.75">
      <c r="A669" s="27">
        <f t="shared" si="361"/>
        <v>42870</v>
      </c>
      <c r="B669" s="28">
        <f t="shared" si="362"/>
        <v>8</v>
      </c>
      <c r="C669" s="29" t="s">
        <v>389</v>
      </c>
      <c r="F669" s="28">
        <v>92</v>
      </c>
      <c r="G669" s="29" t="s">
        <v>55</v>
      </c>
      <c r="H669" s="28">
        <f t="shared" si="363"/>
        <v>25</v>
      </c>
      <c r="I669" s="28">
        <v>15</v>
      </c>
      <c r="J669" s="181">
        <v>16</v>
      </c>
      <c r="K669" s="181">
        <v>2135</v>
      </c>
      <c r="L669" s="182">
        <v>11</v>
      </c>
      <c r="M669" s="182"/>
      <c r="N669" s="183">
        <f t="shared" si="368"/>
        <v>132.75</v>
      </c>
      <c r="O669" s="181">
        <v>193</v>
      </c>
      <c r="P669" s="28">
        <f t="shared" si="365"/>
        <v>29</v>
      </c>
      <c r="Q669" s="28">
        <f t="shared" si="366"/>
        <v>1</v>
      </c>
      <c r="R669" s="28">
        <f t="shared" si="367"/>
        <v>60482</v>
      </c>
      <c r="S669" s="29" t="s">
        <v>505</v>
      </c>
    </row>
    <row r="670" spans="1:19" s="29" customFormat="1" ht="15.75">
      <c r="A670" s="27">
        <f t="shared" si="361"/>
        <v>42870</v>
      </c>
      <c r="B670" s="28">
        <f t="shared" si="362"/>
        <v>9</v>
      </c>
      <c r="C670" s="29" t="s">
        <v>387</v>
      </c>
      <c r="F670" s="28">
        <v>91</v>
      </c>
      <c r="G670" s="29" t="s">
        <v>56</v>
      </c>
      <c r="H670" s="28">
        <f t="shared" si="363"/>
        <v>25</v>
      </c>
      <c r="I670" s="28">
        <v>15</v>
      </c>
      <c r="J670" s="181">
        <v>14</v>
      </c>
      <c r="K670" s="181">
        <v>1847</v>
      </c>
      <c r="L670" s="182">
        <v>18</v>
      </c>
      <c r="M670" s="182"/>
      <c r="N670" s="183">
        <f t="shared" ref="N670" si="369">IF(J670=0,0,(K670-L670)/J670)</f>
        <v>130.64285714285714</v>
      </c>
      <c r="O670" s="181">
        <v>57</v>
      </c>
      <c r="P670" s="28">
        <f t="shared" si="365"/>
        <v>29</v>
      </c>
      <c r="Q670" s="28">
        <f t="shared" si="366"/>
        <v>1</v>
      </c>
      <c r="R670" s="28">
        <f t="shared" si="367"/>
        <v>60482</v>
      </c>
      <c r="S670" s="183">
        <f>AVERAGE(I662:I690)</f>
        <v>12.482758620689655</v>
      </c>
    </row>
    <row r="671" spans="1:19" s="29" customFormat="1" ht="15.75">
      <c r="A671" s="27">
        <f t="shared" si="361"/>
        <v>42870</v>
      </c>
      <c r="B671" s="28">
        <f t="shared" si="362"/>
        <v>10</v>
      </c>
      <c r="C671" s="29" t="s">
        <v>543</v>
      </c>
      <c r="F671" s="28">
        <v>89</v>
      </c>
      <c r="G671" s="29" t="s">
        <v>56</v>
      </c>
      <c r="H671" s="28">
        <f t="shared" si="363"/>
        <v>25</v>
      </c>
      <c r="I671" s="28">
        <v>3</v>
      </c>
      <c r="J671" s="181">
        <v>16</v>
      </c>
      <c r="K671" s="181">
        <v>2160</v>
      </c>
      <c r="L671" s="182">
        <v>0</v>
      </c>
      <c r="M671" s="182"/>
      <c r="N671" s="183">
        <f t="shared" si="368"/>
        <v>135</v>
      </c>
      <c r="O671" s="181">
        <v>337</v>
      </c>
      <c r="P671" s="28">
        <f t="shared" si="365"/>
        <v>29</v>
      </c>
      <c r="Q671" s="28">
        <f t="shared" si="366"/>
        <v>1</v>
      </c>
      <c r="R671" s="28">
        <f t="shared" si="367"/>
        <v>60482</v>
      </c>
    </row>
    <row r="672" spans="1:19" s="29" customFormat="1" ht="15.75">
      <c r="A672" s="27">
        <f t="shared" si="361"/>
        <v>42870</v>
      </c>
      <c r="B672" s="28">
        <f t="shared" si="362"/>
        <v>11</v>
      </c>
      <c r="C672" s="29" t="s">
        <v>539</v>
      </c>
      <c r="F672" s="28">
        <v>88</v>
      </c>
      <c r="G672" s="29" t="s">
        <v>55</v>
      </c>
      <c r="H672" s="28">
        <f t="shared" si="363"/>
        <v>25</v>
      </c>
      <c r="I672" s="28">
        <v>23</v>
      </c>
      <c r="J672" s="181">
        <v>16</v>
      </c>
      <c r="K672" s="181">
        <v>2160</v>
      </c>
      <c r="L672" s="182">
        <v>108</v>
      </c>
      <c r="M672" s="182"/>
      <c r="N672" s="183">
        <f t="shared" si="368"/>
        <v>128.25</v>
      </c>
      <c r="O672" s="181">
        <v>593</v>
      </c>
      <c r="P672" s="28">
        <f t="shared" si="365"/>
        <v>29</v>
      </c>
      <c r="Q672" s="28">
        <f t="shared" si="366"/>
        <v>1</v>
      </c>
      <c r="R672" s="28">
        <f t="shared" si="367"/>
        <v>60482</v>
      </c>
    </row>
    <row r="673" spans="1:18" s="29" customFormat="1" ht="15.75">
      <c r="A673" s="27">
        <f t="shared" si="361"/>
        <v>42870</v>
      </c>
      <c r="B673" s="28">
        <f t="shared" si="362"/>
        <v>12</v>
      </c>
      <c r="C673" s="29" t="s">
        <v>466</v>
      </c>
      <c r="F673" s="28">
        <v>87</v>
      </c>
      <c r="G673" s="29" t="s">
        <v>56</v>
      </c>
      <c r="H673" s="28">
        <f t="shared" si="363"/>
        <v>25</v>
      </c>
      <c r="I673" s="28">
        <v>7</v>
      </c>
      <c r="J673" s="181">
        <v>16</v>
      </c>
      <c r="K673" s="181">
        <v>2123</v>
      </c>
      <c r="L673" s="182">
        <v>48</v>
      </c>
      <c r="M673" s="182"/>
      <c r="N673" s="183">
        <f t="shared" si="368"/>
        <v>129.6875</v>
      </c>
      <c r="O673" s="181">
        <v>30</v>
      </c>
      <c r="P673" s="28">
        <f t="shared" ref="P673" si="370">P672</f>
        <v>29</v>
      </c>
      <c r="Q673" s="28">
        <f t="shared" si="366"/>
        <v>1</v>
      </c>
      <c r="R673" s="28">
        <f t="shared" si="367"/>
        <v>60482</v>
      </c>
    </row>
    <row r="674" spans="1:18" s="29" customFormat="1" ht="15.75">
      <c r="A674" s="27">
        <f t="shared" si="361"/>
        <v>42870</v>
      </c>
      <c r="B674" s="28">
        <f t="shared" si="362"/>
        <v>13</v>
      </c>
      <c r="C674" s="232" t="s">
        <v>278</v>
      </c>
      <c r="D674" s="232"/>
      <c r="E674" s="232"/>
      <c r="F674" s="233">
        <v>85</v>
      </c>
      <c r="G674" s="232" t="s">
        <v>335</v>
      </c>
      <c r="H674" s="28">
        <f t="shared" si="363"/>
        <v>25</v>
      </c>
      <c r="I674" s="28">
        <v>22</v>
      </c>
      <c r="J674" s="181">
        <v>16</v>
      </c>
      <c r="K674" s="181">
        <v>2107</v>
      </c>
      <c r="L674" s="182">
        <v>86</v>
      </c>
      <c r="M674" s="182"/>
      <c r="N674" s="183">
        <f t="shared" si="368"/>
        <v>126.3125</v>
      </c>
      <c r="O674" s="181">
        <v>126</v>
      </c>
      <c r="P674" s="28">
        <f t="shared" ref="P674" si="371">P673</f>
        <v>29</v>
      </c>
      <c r="Q674" s="28">
        <f t="shared" si="366"/>
        <v>1</v>
      </c>
      <c r="R674" s="28">
        <f t="shared" si="367"/>
        <v>60482</v>
      </c>
    </row>
    <row r="675" spans="1:18" s="29" customFormat="1" ht="15.75">
      <c r="A675" s="27">
        <f t="shared" si="361"/>
        <v>42870</v>
      </c>
      <c r="B675" s="28">
        <f t="shared" si="362"/>
        <v>14</v>
      </c>
      <c r="C675" s="29" t="s">
        <v>536</v>
      </c>
      <c r="F675" s="28">
        <v>85</v>
      </c>
      <c r="G675" s="29" t="s">
        <v>608</v>
      </c>
      <c r="H675" s="28">
        <f t="shared" si="363"/>
        <v>25</v>
      </c>
      <c r="I675" s="28">
        <v>24</v>
      </c>
      <c r="J675" s="181">
        <v>16</v>
      </c>
      <c r="K675" s="181">
        <v>2133</v>
      </c>
      <c r="L675" s="182">
        <v>25</v>
      </c>
      <c r="M675" s="182"/>
      <c r="N675" s="183">
        <f t="shared" ref="N675:N678" si="372">IF(J675=0,0,(K675-L675)/J675)</f>
        <v>131.75</v>
      </c>
      <c r="O675" s="181">
        <v>56</v>
      </c>
      <c r="P675" s="28">
        <f t="shared" ref="P675" si="373">P674</f>
        <v>29</v>
      </c>
      <c r="Q675" s="28">
        <f t="shared" si="366"/>
        <v>1</v>
      </c>
      <c r="R675" s="28">
        <f t="shared" si="367"/>
        <v>60482</v>
      </c>
    </row>
    <row r="676" spans="1:18" s="29" customFormat="1" ht="15.75">
      <c r="A676" s="27">
        <f t="shared" si="361"/>
        <v>42870</v>
      </c>
      <c r="B676" s="28">
        <f t="shared" si="362"/>
        <v>15</v>
      </c>
      <c r="C676" s="29" t="s">
        <v>34</v>
      </c>
      <c r="F676" s="28">
        <v>84</v>
      </c>
      <c r="G676" s="29" t="s">
        <v>55</v>
      </c>
      <c r="H676" s="28">
        <f t="shared" si="363"/>
        <v>25</v>
      </c>
      <c r="I676" s="28">
        <v>22</v>
      </c>
      <c r="J676" s="184">
        <v>16</v>
      </c>
      <c r="K676" s="184">
        <v>2130</v>
      </c>
      <c r="L676" s="182">
        <v>86</v>
      </c>
      <c r="M676" s="182"/>
      <c r="N676" s="183">
        <f t="shared" si="372"/>
        <v>127.75</v>
      </c>
      <c r="O676" s="184">
        <v>260</v>
      </c>
      <c r="P676" s="28">
        <f t="shared" ref="P676" si="374">P675</f>
        <v>29</v>
      </c>
      <c r="Q676" s="28">
        <f t="shared" si="366"/>
        <v>1</v>
      </c>
      <c r="R676" s="28">
        <f t="shared" si="367"/>
        <v>60482</v>
      </c>
    </row>
    <row r="677" spans="1:18" s="29" customFormat="1" ht="15.75">
      <c r="A677" s="27">
        <f t="shared" si="361"/>
        <v>42870</v>
      </c>
      <c r="B677" s="28">
        <f t="shared" si="362"/>
        <v>16</v>
      </c>
      <c r="C677" s="209" t="s">
        <v>613</v>
      </c>
      <c r="D677" s="209"/>
      <c r="E677" s="209"/>
      <c r="F677" s="40">
        <v>83</v>
      </c>
      <c r="G677" s="41" t="s">
        <v>58</v>
      </c>
      <c r="H677" s="28">
        <f t="shared" si="363"/>
        <v>25</v>
      </c>
      <c r="I677" s="28">
        <v>1</v>
      </c>
      <c r="J677" s="184">
        <v>15</v>
      </c>
      <c r="K677" s="184">
        <v>2025</v>
      </c>
      <c r="L677" s="182">
        <v>63</v>
      </c>
      <c r="M677" s="182"/>
      <c r="N677" s="183">
        <f t="shared" ref="N677" si="375">IF(J677=0,0,(K677-L677)/J677)</f>
        <v>130.80000000000001</v>
      </c>
      <c r="O677" s="184">
        <v>0</v>
      </c>
      <c r="P677" s="28">
        <f t="shared" ref="P677" si="376">P676</f>
        <v>29</v>
      </c>
      <c r="Q677" s="28">
        <f t="shared" si="366"/>
        <v>1</v>
      </c>
      <c r="R677" s="28">
        <f t="shared" si="367"/>
        <v>60482</v>
      </c>
    </row>
    <row r="678" spans="1:18" s="29" customFormat="1" ht="15.75">
      <c r="A678" s="27">
        <f t="shared" si="361"/>
        <v>42870</v>
      </c>
      <c r="B678" s="28">
        <f t="shared" si="362"/>
        <v>17</v>
      </c>
      <c r="C678" s="29" t="s">
        <v>533</v>
      </c>
      <c r="F678" s="28">
        <v>83</v>
      </c>
      <c r="G678" s="29" t="s">
        <v>55</v>
      </c>
      <c r="H678" s="28">
        <f t="shared" si="363"/>
        <v>25</v>
      </c>
      <c r="I678" s="28">
        <v>6</v>
      </c>
      <c r="J678" s="184">
        <v>16</v>
      </c>
      <c r="K678" s="184">
        <v>2140</v>
      </c>
      <c r="L678" s="182">
        <v>12</v>
      </c>
      <c r="M678" s="182"/>
      <c r="N678" s="183">
        <f t="shared" si="372"/>
        <v>133</v>
      </c>
      <c r="O678" s="184">
        <v>464</v>
      </c>
      <c r="P678" s="28">
        <f t="shared" ref="P678" si="377">P677</f>
        <v>29</v>
      </c>
      <c r="Q678" s="28">
        <f t="shared" si="366"/>
        <v>1</v>
      </c>
      <c r="R678" s="28">
        <f t="shared" si="367"/>
        <v>60482</v>
      </c>
    </row>
    <row r="679" spans="1:18" s="29" customFormat="1" ht="15.75">
      <c r="A679" s="27">
        <f t="shared" si="361"/>
        <v>42870</v>
      </c>
      <c r="B679" s="28">
        <f t="shared" si="362"/>
        <v>18</v>
      </c>
      <c r="C679" s="35" t="s">
        <v>409</v>
      </c>
      <c r="D679" s="35"/>
      <c r="E679" s="35"/>
      <c r="F679" s="40">
        <v>80</v>
      </c>
      <c r="G679" s="41" t="s">
        <v>366</v>
      </c>
      <c r="H679" s="28">
        <f t="shared" si="363"/>
        <v>25</v>
      </c>
      <c r="I679" s="28">
        <v>6</v>
      </c>
      <c r="J679" s="181">
        <v>15</v>
      </c>
      <c r="K679" s="181">
        <v>1953</v>
      </c>
      <c r="L679" s="182">
        <v>19</v>
      </c>
      <c r="M679" s="182"/>
      <c r="N679" s="183">
        <f>IF(J679=0,0,(K679-L679)/J679)</f>
        <v>128.93333333333334</v>
      </c>
      <c r="O679" s="181">
        <v>0</v>
      </c>
      <c r="P679" s="28">
        <f t="shared" ref="P679" si="378">P678</f>
        <v>29</v>
      </c>
      <c r="Q679" s="28">
        <f t="shared" si="366"/>
        <v>1</v>
      </c>
      <c r="R679" s="28">
        <f t="shared" si="367"/>
        <v>60482</v>
      </c>
    </row>
    <row r="680" spans="1:18" s="29" customFormat="1" ht="15.75">
      <c r="A680" s="27">
        <f t="shared" si="361"/>
        <v>42870</v>
      </c>
      <c r="B680" s="28">
        <f t="shared" si="362"/>
        <v>19</v>
      </c>
      <c r="C680" s="232" t="s">
        <v>460</v>
      </c>
      <c r="D680" s="232"/>
      <c r="E680" s="232"/>
      <c r="F680" s="233">
        <v>79</v>
      </c>
      <c r="G680" s="232" t="s">
        <v>366</v>
      </c>
      <c r="H680" s="28">
        <f t="shared" si="363"/>
        <v>25</v>
      </c>
      <c r="I680" s="28">
        <v>7</v>
      </c>
      <c r="J680" s="181">
        <v>15</v>
      </c>
      <c r="K680" s="181">
        <v>1967</v>
      </c>
      <c r="L680" s="182">
        <v>17</v>
      </c>
      <c r="M680" s="182"/>
      <c r="N680" s="183">
        <f t="shared" ref="N680" si="379">IF(J680=0,0,(K680-L680)/J680)</f>
        <v>130</v>
      </c>
      <c r="O680" s="181">
        <v>32</v>
      </c>
      <c r="P680" s="28">
        <f t="shared" ref="P680" si="380">P679</f>
        <v>29</v>
      </c>
      <c r="Q680" s="28">
        <f t="shared" si="366"/>
        <v>1</v>
      </c>
      <c r="R680" s="28">
        <f t="shared" si="367"/>
        <v>60482</v>
      </c>
    </row>
    <row r="681" spans="1:18" s="29" customFormat="1" ht="15.75">
      <c r="A681" s="27">
        <f t="shared" si="361"/>
        <v>42870</v>
      </c>
      <c r="B681" s="28">
        <f t="shared" si="362"/>
        <v>20</v>
      </c>
      <c r="C681" s="35" t="s">
        <v>534</v>
      </c>
      <c r="D681" s="35"/>
      <c r="E681" s="35"/>
      <c r="F681" s="40">
        <v>77</v>
      </c>
      <c r="G681" s="41" t="s">
        <v>58</v>
      </c>
      <c r="H681" s="28">
        <f t="shared" si="363"/>
        <v>25</v>
      </c>
      <c r="I681" s="28">
        <v>9</v>
      </c>
      <c r="J681" s="181">
        <v>16</v>
      </c>
      <c r="K681" s="181">
        <v>2099</v>
      </c>
      <c r="L681" s="182">
        <v>0</v>
      </c>
      <c r="M681" s="182"/>
      <c r="N681" s="183">
        <f t="shared" ref="N681" si="381">IF(J681=0,0,(K681-L681)/J681)</f>
        <v>131.1875</v>
      </c>
      <c r="O681" s="181">
        <v>0</v>
      </c>
      <c r="P681" s="28">
        <f t="shared" ref="P681" si="382">P680</f>
        <v>29</v>
      </c>
      <c r="Q681" s="28">
        <f t="shared" si="366"/>
        <v>1</v>
      </c>
      <c r="R681" s="28">
        <f t="shared" si="367"/>
        <v>60482</v>
      </c>
    </row>
    <row r="682" spans="1:18" s="29" customFormat="1" ht="15.75">
      <c r="A682" s="27">
        <f t="shared" si="361"/>
        <v>42870</v>
      </c>
      <c r="B682" s="28">
        <f t="shared" si="362"/>
        <v>21</v>
      </c>
      <c r="C682" s="88" t="s">
        <v>437</v>
      </c>
      <c r="D682" s="88"/>
      <c r="E682" s="88"/>
      <c r="F682" s="89">
        <v>77</v>
      </c>
      <c r="G682" s="39" t="s">
        <v>366</v>
      </c>
      <c r="H682" s="28">
        <f t="shared" si="363"/>
        <v>25</v>
      </c>
      <c r="I682" s="28">
        <v>9</v>
      </c>
      <c r="J682" s="181">
        <v>16</v>
      </c>
      <c r="K682" s="181">
        <v>2110</v>
      </c>
      <c r="L682" s="182">
        <v>37</v>
      </c>
      <c r="M682" s="182"/>
      <c r="N682" s="183">
        <f>IF(J682=0,0,(K682-L682)/J682)</f>
        <v>129.5625</v>
      </c>
      <c r="O682" s="181">
        <v>181</v>
      </c>
      <c r="P682" s="28">
        <f t="shared" ref="P682" si="383">P681</f>
        <v>29</v>
      </c>
      <c r="Q682" s="28">
        <f t="shared" si="366"/>
        <v>1</v>
      </c>
      <c r="R682" s="28">
        <f t="shared" si="367"/>
        <v>60482</v>
      </c>
    </row>
    <row r="683" spans="1:18" s="29" customFormat="1" ht="15.75">
      <c r="A683" s="27">
        <f t="shared" si="361"/>
        <v>42870</v>
      </c>
      <c r="B683" s="28">
        <f t="shared" si="362"/>
        <v>22</v>
      </c>
      <c r="C683" s="88" t="s">
        <v>439</v>
      </c>
      <c r="D683" s="88"/>
      <c r="E683" s="88"/>
      <c r="F683" s="89">
        <v>74</v>
      </c>
      <c r="G683" s="39" t="s">
        <v>55</v>
      </c>
      <c r="H683" s="28">
        <f t="shared" si="363"/>
        <v>25</v>
      </c>
      <c r="I683" s="28">
        <v>9</v>
      </c>
      <c r="J683" s="181">
        <v>16</v>
      </c>
      <c r="K683" s="181">
        <v>2099</v>
      </c>
      <c r="L683" s="182">
        <v>6</v>
      </c>
      <c r="M683" s="182"/>
      <c r="N683" s="183">
        <f t="shared" ref="N683:N684" si="384">IF(J683=0,0,(K683-L683)/J683)</f>
        <v>130.8125</v>
      </c>
      <c r="O683" s="181">
        <v>226</v>
      </c>
      <c r="P683" s="28">
        <f t="shared" ref="P683" si="385">P682</f>
        <v>29</v>
      </c>
      <c r="Q683" s="28">
        <f t="shared" si="366"/>
        <v>1</v>
      </c>
      <c r="R683" s="28">
        <f t="shared" si="367"/>
        <v>60482</v>
      </c>
    </row>
    <row r="684" spans="1:18" s="29" customFormat="1" ht="15.75">
      <c r="A684" s="27">
        <f t="shared" si="361"/>
        <v>42870</v>
      </c>
      <c r="B684" s="28">
        <f t="shared" si="362"/>
        <v>23</v>
      </c>
      <c r="C684" s="88" t="s">
        <v>496</v>
      </c>
      <c r="D684" s="88"/>
      <c r="E684" s="88"/>
      <c r="F684" s="89">
        <v>74</v>
      </c>
      <c r="G684" s="39" t="s">
        <v>58</v>
      </c>
      <c r="H684" s="28">
        <f t="shared" si="363"/>
        <v>25</v>
      </c>
      <c r="I684" s="28">
        <v>11</v>
      </c>
      <c r="J684" s="181">
        <v>15</v>
      </c>
      <c r="K684" s="181">
        <v>1997</v>
      </c>
      <c r="L684" s="182">
        <v>0</v>
      </c>
      <c r="M684" s="182"/>
      <c r="N684" s="183">
        <f t="shared" si="384"/>
        <v>133.13333333333333</v>
      </c>
      <c r="O684" s="181">
        <v>102</v>
      </c>
      <c r="P684" s="28">
        <f t="shared" ref="P684" si="386">P683</f>
        <v>29</v>
      </c>
      <c r="Q684" s="28">
        <f t="shared" si="366"/>
        <v>1</v>
      </c>
      <c r="R684" s="28">
        <f t="shared" si="367"/>
        <v>60482</v>
      </c>
    </row>
    <row r="685" spans="1:18" s="29" customFormat="1" ht="15.75">
      <c r="A685" s="27">
        <f t="shared" si="361"/>
        <v>42870</v>
      </c>
      <c r="B685" s="28">
        <f t="shared" si="362"/>
        <v>24</v>
      </c>
      <c r="C685" s="88" t="s">
        <v>50</v>
      </c>
      <c r="D685" s="88"/>
      <c r="E685" s="88"/>
      <c r="F685" s="89">
        <v>73</v>
      </c>
      <c r="G685" s="39" t="s">
        <v>366</v>
      </c>
      <c r="H685" s="28">
        <f t="shared" si="363"/>
        <v>25</v>
      </c>
      <c r="I685" s="28">
        <v>25</v>
      </c>
      <c r="J685" s="181">
        <v>16</v>
      </c>
      <c r="K685" s="181">
        <v>2109</v>
      </c>
      <c r="L685" s="182">
        <v>38</v>
      </c>
      <c r="M685" s="182"/>
      <c r="N685" s="183">
        <f>IF(J685=0,0,(K685-L685)/J685)</f>
        <v>129.4375</v>
      </c>
      <c r="O685" s="181">
        <v>55</v>
      </c>
      <c r="P685" s="28">
        <f t="shared" ref="P685" si="387">P684</f>
        <v>29</v>
      </c>
      <c r="Q685" s="28">
        <f t="shared" si="366"/>
        <v>1</v>
      </c>
      <c r="R685" s="28">
        <f t="shared" si="367"/>
        <v>60482</v>
      </c>
    </row>
    <row r="686" spans="1:18" s="29" customFormat="1" ht="15.75">
      <c r="A686" s="27">
        <f t="shared" si="361"/>
        <v>42870</v>
      </c>
      <c r="B686" s="28">
        <f t="shared" si="362"/>
        <v>25</v>
      </c>
      <c r="C686" s="88" t="s">
        <v>610</v>
      </c>
      <c r="D686" s="88"/>
      <c r="E686" s="88"/>
      <c r="F686" s="89">
        <v>73</v>
      </c>
      <c r="G686" s="39" t="s">
        <v>58</v>
      </c>
      <c r="H686" s="28">
        <f t="shared" si="363"/>
        <v>25</v>
      </c>
      <c r="I686" s="28">
        <v>2</v>
      </c>
      <c r="J686" s="181">
        <v>16</v>
      </c>
      <c r="K686" s="181">
        <v>2144</v>
      </c>
      <c r="L686" s="182">
        <v>30</v>
      </c>
      <c r="M686" s="182"/>
      <c r="N686" s="183">
        <f t="shared" ref="N686:N690" si="388">IF(J686=0,0,(K686-L686)/J686)</f>
        <v>132.125</v>
      </c>
      <c r="O686" s="181">
        <v>218</v>
      </c>
      <c r="P686" s="28">
        <f t="shared" ref="P686" si="389">P685</f>
        <v>29</v>
      </c>
      <c r="Q686" s="28">
        <f t="shared" si="366"/>
        <v>1</v>
      </c>
      <c r="R686" s="28">
        <f t="shared" si="367"/>
        <v>60482</v>
      </c>
    </row>
    <row r="687" spans="1:18" s="29" customFormat="1" ht="15.75">
      <c r="A687" s="27">
        <f t="shared" si="361"/>
        <v>42870</v>
      </c>
      <c r="B687" s="28">
        <f t="shared" si="362"/>
        <v>26</v>
      </c>
      <c r="C687" s="229" t="s">
        <v>611</v>
      </c>
      <c r="D687" s="229"/>
      <c r="E687" s="229"/>
      <c r="F687" s="230">
        <v>71</v>
      </c>
      <c r="G687" s="231" t="s">
        <v>612</v>
      </c>
      <c r="H687" s="28">
        <f t="shared" si="363"/>
        <v>25</v>
      </c>
      <c r="I687" s="28">
        <v>6</v>
      </c>
      <c r="J687" s="181">
        <v>15</v>
      </c>
      <c r="K687" s="181">
        <v>1943</v>
      </c>
      <c r="L687" s="182">
        <v>82</v>
      </c>
      <c r="M687" s="182"/>
      <c r="N687" s="183">
        <f>IF(J687=0,0,(K687-L687)/J687)</f>
        <v>124.06666666666666</v>
      </c>
      <c r="O687" s="181">
        <v>177</v>
      </c>
      <c r="P687" s="28">
        <f t="shared" ref="P687" si="390">P686</f>
        <v>29</v>
      </c>
      <c r="Q687" s="28">
        <f t="shared" si="366"/>
        <v>1</v>
      </c>
      <c r="R687" s="28">
        <f t="shared" si="367"/>
        <v>60482</v>
      </c>
    </row>
    <row r="688" spans="1:18" s="29" customFormat="1" ht="15.75">
      <c r="A688" s="27">
        <f t="shared" si="361"/>
        <v>42870</v>
      </c>
      <c r="B688" s="28">
        <f t="shared" si="362"/>
        <v>27</v>
      </c>
      <c r="C688" s="29" t="s">
        <v>504</v>
      </c>
      <c r="F688" s="28">
        <v>69</v>
      </c>
      <c r="G688" s="29" t="s">
        <v>56</v>
      </c>
      <c r="H688" s="28">
        <f t="shared" si="363"/>
        <v>25</v>
      </c>
      <c r="I688" s="28">
        <v>24</v>
      </c>
      <c r="J688" s="181">
        <v>15</v>
      </c>
      <c r="K688" s="181">
        <v>2015</v>
      </c>
      <c r="L688" s="182">
        <v>25</v>
      </c>
      <c r="M688" s="182"/>
      <c r="N688" s="183">
        <f t="shared" si="388"/>
        <v>132.66666666666666</v>
      </c>
      <c r="O688" s="181">
        <v>111</v>
      </c>
      <c r="P688" s="28">
        <f t="shared" ref="P688" si="391">P687</f>
        <v>29</v>
      </c>
      <c r="Q688" s="28">
        <f t="shared" si="366"/>
        <v>1</v>
      </c>
      <c r="R688" s="28">
        <f t="shared" si="367"/>
        <v>60482</v>
      </c>
    </row>
    <row r="689" spans="1:19" s="29" customFormat="1" ht="15.75">
      <c r="A689" s="27">
        <f t="shared" si="361"/>
        <v>42870</v>
      </c>
      <c r="B689" s="28">
        <f t="shared" si="362"/>
        <v>28</v>
      </c>
      <c r="C689" s="209" t="s">
        <v>614</v>
      </c>
      <c r="D689" s="209"/>
      <c r="E689" s="209"/>
      <c r="F689" s="40">
        <v>68</v>
      </c>
      <c r="G689" s="41" t="s">
        <v>58</v>
      </c>
      <c r="H689" s="28">
        <f t="shared" si="363"/>
        <v>25</v>
      </c>
      <c r="I689" s="28">
        <v>1</v>
      </c>
      <c r="J689" s="184">
        <v>15</v>
      </c>
      <c r="K689" s="184">
        <v>1976</v>
      </c>
      <c r="L689" s="182">
        <v>0</v>
      </c>
      <c r="M689" s="182"/>
      <c r="N689" s="183">
        <f t="shared" si="388"/>
        <v>131.73333333333332</v>
      </c>
      <c r="O689" s="184">
        <v>0</v>
      </c>
      <c r="P689" s="28">
        <f t="shared" ref="P689" si="392">P688</f>
        <v>29</v>
      </c>
      <c r="Q689" s="28">
        <f t="shared" si="366"/>
        <v>1</v>
      </c>
      <c r="R689" s="28">
        <f t="shared" si="367"/>
        <v>60482</v>
      </c>
    </row>
    <row r="690" spans="1:19" s="29" customFormat="1" ht="16.149999999999999" thickBot="1">
      <c r="A690" s="127">
        <f t="shared" si="361"/>
        <v>42870</v>
      </c>
      <c r="B690" s="128">
        <f t="shared" si="362"/>
        <v>29</v>
      </c>
      <c r="C690" s="205" t="s">
        <v>535</v>
      </c>
      <c r="D690" s="205"/>
      <c r="E690" s="205"/>
      <c r="F690" s="163">
        <v>62</v>
      </c>
      <c r="G690" s="206" t="s">
        <v>55</v>
      </c>
      <c r="H690" s="128">
        <f t="shared" si="363"/>
        <v>25</v>
      </c>
      <c r="I690" s="128">
        <v>8</v>
      </c>
      <c r="J690" s="190">
        <v>16</v>
      </c>
      <c r="K690" s="190">
        <v>2095</v>
      </c>
      <c r="L690" s="191">
        <v>22</v>
      </c>
      <c r="M690" s="191"/>
      <c r="N690" s="192">
        <f t="shared" si="388"/>
        <v>129.5625</v>
      </c>
      <c r="O690" s="190">
        <v>41</v>
      </c>
      <c r="P690" s="128">
        <f t="shared" ref="P690" si="393">P689</f>
        <v>29</v>
      </c>
      <c r="Q690" s="128">
        <f t="shared" si="366"/>
        <v>1</v>
      </c>
      <c r="R690" s="128">
        <f t="shared" si="367"/>
        <v>60482</v>
      </c>
      <c r="S690" s="133"/>
    </row>
    <row r="691" spans="1:19" s="93" customFormat="1" ht="16.149999999999999" thickTop="1">
      <c r="A691" s="91">
        <f>A690+7</f>
        <v>42877</v>
      </c>
      <c r="B691" s="92">
        <v>1</v>
      </c>
      <c r="C691" s="125" t="s">
        <v>635</v>
      </c>
      <c r="D691" s="125"/>
      <c r="E691" s="125"/>
      <c r="F691" s="126">
        <v>158</v>
      </c>
      <c r="G691" s="125" t="s">
        <v>615</v>
      </c>
      <c r="H691" s="92">
        <f>H690+1</f>
        <v>26</v>
      </c>
      <c r="I691" s="92">
        <v>1</v>
      </c>
      <c r="J691" s="175">
        <v>15</v>
      </c>
      <c r="K691" s="175">
        <v>2025</v>
      </c>
      <c r="L691" s="178">
        <v>64</v>
      </c>
      <c r="M691" s="178"/>
      <c r="N691" s="177">
        <f>IF(J691=0,0,(K691-L691)/J691)</f>
        <v>130.73333333333332</v>
      </c>
      <c r="O691" s="236">
        <v>1000</v>
      </c>
      <c r="P691" s="92">
        <f>COUNTA(C691:C720)</f>
        <v>30</v>
      </c>
      <c r="Q691" s="92">
        <v>1</v>
      </c>
      <c r="R691" s="92">
        <f>SUM(K691:K720)</f>
        <v>62807</v>
      </c>
      <c r="S691" s="197">
        <f>SUM(L691:L720)</f>
        <v>1184</v>
      </c>
    </row>
    <row r="692" spans="1:19" s="93" customFormat="1" ht="15.75">
      <c r="A692" s="91">
        <f>A691</f>
        <v>42877</v>
      </c>
      <c r="B692" s="92">
        <f>B691+1</f>
        <v>2</v>
      </c>
      <c r="C692" s="93" t="s">
        <v>542</v>
      </c>
      <c r="F692" s="92">
        <v>129</v>
      </c>
      <c r="G692" s="93" t="s">
        <v>55</v>
      </c>
      <c r="H692" s="92">
        <f>H691</f>
        <v>26</v>
      </c>
      <c r="I692" s="92">
        <v>5</v>
      </c>
      <c r="J692" s="175">
        <v>16</v>
      </c>
      <c r="K692" s="175">
        <v>2133</v>
      </c>
      <c r="L692" s="178">
        <v>0</v>
      </c>
      <c r="M692" s="178"/>
      <c r="N692" s="177">
        <f>IF(J692=0,0,(K692-L692)/J692)</f>
        <v>133.3125</v>
      </c>
      <c r="O692" s="175">
        <v>595</v>
      </c>
      <c r="P692" s="92">
        <f>P691</f>
        <v>30</v>
      </c>
      <c r="Q692" s="92">
        <f>Q691</f>
        <v>1</v>
      </c>
      <c r="R692" s="92">
        <f>R691</f>
        <v>62807</v>
      </c>
      <c r="S692" s="93" t="s">
        <v>463</v>
      </c>
    </row>
    <row r="693" spans="1:19" s="93" customFormat="1" ht="15.75">
      <c r="A693" s="91">
        <f t="shared" ref="A693:A699" si="394">A692</f>
        <v>42877</v>
      </c>
      <c r="B693" s="92">
        <f t="shared" ref="B693:B699" si="395">B692+1</f>
        <v>3</v>
      </c>
      <c r="C693" s="93" t="s">
        <v>32</v>
      </c>
      <c r="F693" s="92">
        <v>119</v>
      </c>
      <c r="G693" s="93" t="s">
        <v>55</v>
      </c>
      <c r="H693" s="92">
        <f t="shared" ref="H693:H720" si="396">H692</f>
        <v>26</v>
      </c>
      <c r="I693" s="92">
        <v>25</v>
      </c>
      <c r="J693" s="175">
        <v>16</v>
      </c>
      <c r="K693" s="175">
        <v>2160</v>
      </c>
      <c r="L693" s="178">
        <v>54</v>
      </c>
      <c r="M693" s="178"/>
      <c r="N693" s="177">
        <f>IF(J693=0,0,(K693-L693)/J693)</f>
        <v>131.625</v>
      </c>
      <c r="O693" s="175">
        <v>287</v>
      </c>
      <c r="P693" s="92">
        <f t="shared" ref="P693:P699" si="397">P692</f>
        <v>30</v>
      </c>
      <c r="Q693" s="92">
        <f t="shared" ref="Q693:Q699" si="398">Q692</f>
        <v>1</v>
      </c>
      <c r="R693" s="92">
        <f t="shared" ref="R693:R699" si="399">R692</f>
        <v>62807</v>
      </c>
      <c r="S693" s="177">
        <f>AVERAGE(N691:N720)</f>
        <v>130.27950396825398</v>
      </c>
    </row>
    <row r="694" spans="1:19" s="93" customFormat="1" ht="15.75">
      <c r="A694" s="91">
        <f t="shared" si="394"/>
        <v>42877</v>
      </c>
      <c r="B694" s="92">
        <f t="shared" si="395"/>
        <v>4</v>
      </c>
      <c r="C694" s="125" t="s">
        <v>634</v>
      </c>
      <c r="D694" s="125"/>
      <c r="E694" s="125"/>
      <c r="F694" s="126">
        <v>110</v>
      </c>
      <c r="G694" s="125" t="s">
        <v>56</v>
      </c>
      <c r="H694" s="92">
        <f t="shared" si="396"/>
        <v>26</v>
      </c>
      <c r="I694" s="92">
        <v>2</v>
      </c>
      <c r="J694" s="175">
        <v>16</v>
      </c>
      <c r="K694" s="175">
        <v>2125</v>
      </c>
      <c r="L694" s="178">
        <v>135</v>
      </c>
      <c r="M694" s="178"/>
      <c r="N694" s="177">
        <f>IF(J694=0,0,(K694-L694)/J694)</f>
        <v>124.375</v>
      </c>
      <c r="O694" s="236">
        <v>500</v>
      </c>
      <c r="P694" s="92">
        <f t="shared" si="397"/>
        <v>30</v>
      </c>
      <c r="Q694" s="92">
        <f t="shared" si="398"/>
        <v>1</v>
      </c>
      <c r="R694" s="92">
        <f t="shared" si="399"/>
        <v>62807</v>
      </c>
      <c r="S694" s="93" t="s">
        <v>491</v>
      </c>
    </row>
    <row r="695" spans="1:19" s="93" customFormat="1" ht="15.75">
      <c r="A695" s="91">
        <f t="shared" si="394"/>
        <v>42877</v>
      </c>
      <c r="B695" s="92">
        <f t="shared" si="395"/>
        <v>5</v>
      </c>
      <c r="C695" s="99" t="s">
        <v>476</v>
      </c>
      <c r="D695" s="99"/>
      <c r="E695" s="99"/>
      <c r="F695" s="100">
        <v>103</v>
      </c>
      <c r="G695" s="101" t="s">
        <v>55</v>
      </c>
      <c r="H695" s="92">
        <f t="shared" si="396"/>
        <v>26</v>
      </c>
      <c r="I695" s="92">
        <v>15</v>
      </c>
      <c r="J695" s="175">
        <v>16</v>
      </c>
      <c r="K695" s="175">
        <v>2133</v>
      </c>
      <c r="L695" s="178">
        <v>7</v>
      </c>
      <c r="M695" s="178"/>
      <c r="N695" s="177">
        <f t="shared" ref="N695" si="400">IF(J695=0,0,(K695-L695)/J695)</f>
        <v>132.875</v>
      </c>
      <c r="O695" s="175">
        <v>188</v>
      </c>
      <c r="P695" s="92">
        <f t="shared" si="397"/>
        <v>30</v>
      </c>
      <c r="Q695" s="92">
        <f t="shared" si="398"/>
        <v>1</v>
      </c>
      <c r="R695" s="92">
        <f t="shared" si="399"/>
        <v>62807</v>
      </c>
      <c r="S695" s="177">
        <f>AVERAGE(F691:F720)</f>
        <v>89.4</v>
      </c>
    </row>
    <row r="696" spans="1:19" s="93" customFormat="1" ht="15.75">
      <c r="A696" s="91">
        <f t="shared" si="394"/>
        <v>42877</v>
      </c>
      <c r="B696" s="92">
        <f t="shared" si="395"/>
        <v>6</v>
      </c>
      <c r="C696" s="99" t="s">
        <v>503</v>
      </c>
      <c r="D696" s="99"/>
      <c r="E696" s="99"/>
      <c r="F696" s="100">
        <v>100</v>
      </c>
      <c r="G696" s="97" t="s">
        <v>55</v>
      </c>
      <c r="H696" s="92">
        <f t="shared" si="396"/>
        <v>26</v>
      </c>
      <c r="I696" s="92">
        <v>20</v>
      </c>
      <c r="J696" s="175">
        <v>16</v>
      </c>
      <c r="K696" s="175">
        <v>2160</v>
      </c>
      <c r="L696" s="178">
        <v>27</v>
      </c>
      <c r="M696" s="178"/>
      <c r="N696" s="177">
        <f>IF(J696=0,0,(K696-L696)/J696)</f>
        <v>133.3125</v>
      </c>
      <c r="O696" s="175">
        <v>174</v>
      </c>
      <c r="P696" s="92">
        <f t="shared" si="397"/>
        <v>30</v>
      </c>
      <c r="Q696" s="92">
        <f t="shared" si="398"/>
        <v>1</v>
      </c>
      <c r="R696" s="92">
        <f t="shared" si="399"/>
        <v>62807</v>
      </c>
      <c r="S696" s="93" t="s">
        <v>625</v>
      </c>
    </row>
    <row r="697" spans="1:19" s="93" customFormat="1" ht="15.75">
      <c r="A697" s="91">
        <f t="shared" si="394"/>
        <v>42877</v>
      </c>
      <c r="B697" s="92">
        <f t="shared" si="395"/>
        <v>7</v>
      </c>
      <c r="C697" s="99" t="s">
        <v>28</v>
      </c>
      <c r="D697" s="99"/>
      <c r="E697" s="99"/>
      <c r="F697" s="100">
        <v>98</v>
      </c>
      <c r="G697" s="101" t="s">
        <v>55</v>
      </c>
      <c r="H697" s="92">
        <f t="shared" si="396"/>
        <v>26</v>
      </c>
      <c r="I697" s="92">
        <v>23</v>
      </c>
      <c r="J697" s="175">
        <v>14</v>
      </c>
      <c r="K697" s="175">
        <v>1890</v>
      </c>
      <c r="L697" s="178">
        <v>43</v>
      </c>
      <c r="M697" s="178"/>
      <c r="N697" s="177">
        <f t="shared" ref="N697:N709" si="401">IF(J697=0,0,(K697-L697)/J697)</f>
        <v>131.92857142857142</v>
      </c>
      <c r="O697" s="175">
        <v>87</v>
      </c>
      <c r="P697" s="92">
        <f t="shared" si="397"/>
        <v>30</v>
      </c>
      <c r="Q697" s="92">
        <f t="shared" si="398"/>
        <v>1</v>
      </c>
      <c r="R697" s="92">
        <f t="shared" si="399"/>
        <v>62807</v>
      </c>
      <c r="S697" s="212">
        <f>S693*P691*16</f>
        <v>62534.16190476191</v>
      </c>
    </row>
    <row r="698" spans="1:19" s="93" customFormat="1" ht="15.75">
      <c r="A698" s="91">
        <f t="shared" si="394"/>
        <v>42877</v>
      </c>
      <c r="B698" s="92">
        <f t="shared" si="395"/>
        <v>8</v>
      </c>
      <c r="C698" s="99" t="s">
        <v>541</v>
      </c>
      <c r="D698" s="99"/>
      <c r="E698" s="99"/>
      <c r="F698" s="100">
        <v>92</v>
      </c>
      <c r="G698" s="97" t="s">
        <v>10</v>
      </c>
      <c r="H698" s="92">
        <f t="shared" si="396"/>
        <v>26</v>
      </c>
      <c r="I698" s="92">
        <v>24</v>
      </c>
      <c r="J698" s="175">
        <v>16</v>
      </c>
      <c r="K698" s="175">
        <v>2101</v>
      </c>
      <c r="L698" s="178">
        <v>22</v>
      </c>
      <c r="M698" s="178"/>
      <c r="N698" s="177">
        <f t="shared" si="401"/>
        <v>129.9375</v>
      </c>
      <c r="O698" s="175">
        <v>220</v>
      </c>
      <c r="P698" s="92">
        <f t="shared" si="397"/>
        <v>30</v>
      </c>
      <c r="Q698" s="92">
        <f t="shared" si="398"/>
        <v>1</v>
      </c>
      <c r="R698" s="92">
        <f t="shared" si="399"/>
        <v>62807</v>
      </c>
      <c r="S698" s="93" t="s">
        <v>505</v>
      </c>
    </row>
    <row r="699" spans="1:19" s="93" customFormat="1" ht="15.75">
      <c r="A699" s="91">
        <f t="shared" si="394"/>
        <v>42877</v>
      </c>
      <c r="B699" s="92">
        <f t="shared" si="395"/>
        <v>9</v>
      </c>
      <c r="C699" s="93" t="s">
        <v>389</v>
      </c>
      <c r="F699" s="92">
        <v>92</v>
      </c>
      <c r="G699" s="93" t="s">
        <v>55</v>
      </c>
      <c r="H699" s="92">
        <f t="shared" si="396"/>
        <v>26</v>
      </c>
      <c r="I699" s="92">
        <v>16</v>
      </c>
      <c r="J699" s="175">
        <v>16</v>
      </c>
      <c r="K699" s="175">
        <v>2126</v>
      </c>
      <c r="L699" s="178">
        <v>28</v>
      </c>
      <c r="M699" s="178"/>
      <c r="N699" s="177">
        <f t="shared" si="401"/>
        <v>131.125</v>
      </c>
      <c r="O699" s="175">
        <v>183</v>
      </c>
      <c r="P699" s="92">
        <f t="shared" si="397"/>
        <v>30</v>
      </c>
      <c r="Q699" s="92">
        <f t="shared" si="398"/>
        <v>1</v>
      </c>
      <c r="R699" s="92">
        <f t="shared" si="399"/>
        <v>62807</v>
      </c>
      <c r="S699" s="177">
        <f>AVERAGE(I691:I720)</f>
        <v>13.1</v>
      </c>
    </row>
    <row r="700" spans="1:19" s="93" customFormat="1" ht="15.75">
      <c r="A700" s="91">
        <f t="shared" ref="A700:A720" si="402">A699</f>
        <v>42877</v>
      </c>
      <c r="B700" s="92">
        <f t="shared" ref="B700:B720" si="403">B699+1</f>
        <v>10</v>
      </c>
      <c r="C700" s="93" t="s">
        <v>543</v>
      </c>
      <c r="F700" s="92">
        <v>89</v>
      </c>
      <c r="G700" s="93" t="s">
        <v>56</v>
      </c>
      <c r="H700" s="92">
        <f t="shared" si="396"/>
        <v>26</v>
      </c>
      <c r="I700" s="92">
        <v>4</v>
      </c>
      <c r="J700" s="175">
        <v>16</v>
      </c>
      <c r="K700" s="175">
        <v>2160</v>
      </c>
      <c r="L700" s="178">
        <v>0</v>
      </c>
      <c r="M700" s="178"/>
      <c r="N700" s="177">
        <f t="shared" si="401"/>
        <v>135</v>
      </c>
      <c r="O700" s="175">
        <v>225</v>
      </c>
      <c r="P700" s="92">
        <f t="shared" ref="P700:P720" si="404">P699</f>
        <v>30</v>
      </c>
      <c r="Q700" s="92">
        <f t="shared" ref="Q700:Q720" si="405">Q699</f>
        <v>1</v>
      </c>
      <c r="R700" s="92">
        <f t="shared" ref="R700:R720" si="406">R699</f>
        <v>62807</v>
      </c>
    </row>
    <row r="701" spans="1:19" s="93" customFormat="1" ht="15.75">
      <c r="A701" s="91">
        <f t="shared" si="402"/>
        <v>42877</v>
      </c>
      <c r="B701" s="92">
        <f t="shared" si="403"/>
        <v>11</v>
      </c>
      <c r="C701" s="93" t="s">
        <v>387</v>
      </c>
      <c r="F701" s="92">
        <v>91</v>
      </c>
      <c r="G701" s="93" t="s">
        <v>56</v>
      </c>
      <c r="H701" s="92">
        <f t="shared" si="396"/>
        <v>26</v>
      </c>
      <c r="I701" s="92">
        <v>16</v>
      </c>
      <c r="J701" s="175">
        <v>16</v>
      </c>
      <c r="K701" s="175">
        <v>2098</v>
      </c>
      <c r="L701" s="178">
        <v>21</v>
      </c>
      <c r="M701" s="178"/>
      <c r="N701" s="177">
        <f t="shared" ref="N701:N702" si="407">IF(J701=0,0,(K701-L701)/J701)</f>
        <v>129.8125</v>
      </c>
      <c r="O701" s="175">
        <v>71</v>
      </c>
      <c r="P701" s="92">
        <f t="shared" si="404"/>
        <v>30</v>
      </c>
      <c r="Q701" s="92">
        <f t="shared" si="405"/>
        <v>1</v>
      </c>
      <c r="R701" s="92">
        <f t="shared" si="406"/>
        <v>62807</v>
      </c>
    </row>
    <row r="702" spans="1:19" s="93" customFormat="1" ht="15.75">
      <c r="A702" s="91">
        <f t="shared" si="402"/>
        <v>42877</v>
      </c>
      <c r="B702" s="92">
        <f t="shared" si="403"/>
        <v>12</v>
      </c>
      <c r="C702" s="222" t="s">
        <v>616</v>
      </c>
      <c r="D702" s="222"/>
      <c r="E702" s="222"/>
      <c r="F702" s="223">
        <v>91</v>
      </c>
      <c r="G702" s="222" t="s">
        <v>617</v>
      </c>
      <c r="H702" s="92">
        <f t="shared" si="396"/>
        <v>26</v>
      </c>
      <c r="I702" s="92">
        <v>5</v>
      </c>
      <c r="J702" s="175">
        <v>16</v>
      </c>
      <c r="K702" s="175">
        <v>2123</v>
      </c>
      <c r="L702" s="178">
        <v>19</v>
      </c>
      <c r="M702" s="178"/>
      <c r="N702" s="177">
        <f t="shared" si="407"/>
        <v>131.5</v>
      </c>
      <c r="O702" s="175">
        <v>70</v>
      </c>
      <c r="P702" s="92">
        <f t="shared" si="404"/>
        <v>30</v>
      </c>
      <c r="Q702" s="92">
        <f t="shared" si="405"/>
        <v>1</v>
      </c>
      <c r="R702" s="92">
        <f t="shared" si="406"/>
        <v>62807</v>
      </c>
      <c r="S702" s="177"/>
    </row>
    <row r="703" spans="1:19" s="93" customFormat="1" ht="15.75">
      <c r="A703" s="91">
        <f t="shared" si="402"/>
        <v>42877</v>
      </c>
      <c r="B703" s="92">
        <f t="shared" si="403"/>
        <v>13</v>
      </c>
      <c r="C703" s="93" t="s">
        <v>539</v>
      </c>
      <c r="F703" s="92">
        <v>88</v>
      </c>
      <c r="G703" s="93" t="s">
        <v>55</v>
      </c>
      <c r="H703" s="92">
        <f t="shared" si="396"/>
        <v>26</v>
      </c>
      <c r="I703" s="92">
        <v>24</v>
      </c>
      <c r="J703" s="175">
        <v>16</v>
      </c>
      <c r="K703" s="175">
        <v>2111</v>
      </c>
      <c r="L703" s="178">
        <v>72</v>
      </c>
      <c r="M703" s="178"/>
      <c r="N703" s="177">
        <f t="shared" si="401"/>
        <v>127.4375</v>
      </c>
      <c r="O703" s="175">
        <v>388</v>
      </c>
      <c r="P703" s="92">
        <f t="shared" si="404"/>
        <v>30</v>
      </c>
      <c r="Q703" s="92">
        <f t="shared" si="405"/>
        <v>1</v>
      </c>
      <c r="R703" s="92">
        <f t="shared" si="406"/>
        <v>62807</v>
      </c>
      <c r="S703" s="92"/>
    </row>
    <row r="704" spans="1:19" s="93" customFormat="1" ht="15.75">
      <c r="A704" s="91">
        <f t="shared" si="402"/>
        <v>42877</v>
      </c>
      <c r="B704" s="92">
        <f t="shared" si="403"/>
        <v>14</v>
      </c>
      <c r="C704" s="93" t="s">
        <v>466</v>
      </c>
      <c r="F704" s="92">
        <v>87</v>
      </c>
      <c r="G704" s="93" t="s">
        <v>56</v>
      </c>
      <c r="H704" s="92">
        <f t="shared" si="396"/>
        <v>26</v>
      </c>
      <c r="I704" s="92">
        <v>8</v>
      </c>
      <c r="J704" s="175">
        <v>16</v>
      </c>
      <c r="K704" s="175">
        <v>2106</v>
      </c>
      <c r="L704" s="178">
        <v>30</v>
      </c>
      <c r="M704" s="178"/>
      <c r="N704" s="177">
        <f t="shared" si="401"/>
        <v>129.75</v>
      </c>
      <c r="O704" s="175">
        <v>51</v>
      </c>
      <c r="P704" s="92">
        <f t="shared" si="404"/>
        <v>30</v>
      </c>
      <c r="Q704" s="92">
        <f t="shared" si="405"/>
        <v>1</v>
      </c>
      <c r="R704" s="92">
        <f t="shared" si="406"/>
        <v>62807</v>
      </c>
    </row>
    <row r="705" spans="1:19" s="93" customFormat="1" ht="15.75">
      <c r="A705" s="91">
        <f t="shared" si="402"/>
        <v>42877</v>
      </c>
      <c r="B705" s="92">
        <f t="shared" si="403"/>
        <v>15</v>
      </c>
      <c r="C705" s="93" t="s">
        <v>41</v>
      </c>
      <c r="F705" s="92">
        <v>85</v>
      </c>
      <c r="G705" s="93" t="s">
        <v>55</v>
      </c>
      <c r="H705" s="92">
        <f t="shared" si="396"/>
        <v>26</v>
      </c>
      <c r="I705" s="92">
        <v>23</v>
      </c>
      <c r="J705" s="175">
        <v>16</v>
      </c>
      <c r="K705" s="175">
        <v>2102</v>
      </c>
      <c r="L705" s="178">
        <v>117</v>
      </c>
      <c r="M705" s="178"/>
      <c r="N705" s="177">
        <f t="shared" si="401"/>
        <v>124.0625</v>
      </c>
      <c r="O705" s="175">
        <v>196</v>
      </c>
      <c r="P705" s="92">
        <f t="shared" si="404"/>
        <v>30</v>
      </c>
      <c r="Q705" s="92">
        <f t="shared" si="405"/>
        <v>1</v>
      </c>
      <c r="R705" s="92">
        <f t="shared" si="406"/>
        <v>62807</v>
      </c>
    </row>
    <row r="706" spans="1:19" s="93" customFormat="1" ht="15.75">
      <c r="A706" s="91">
        <f t="shared" si="402"/>
        <v>42877</v>
      </c>
      <c r="B706" s="92">
        <f t="shared" si="403"/>
        <v>16</v>
      </c>
      <c r="C706" s="226" t="s">
        <v>618</v>
      </c>
      <c r="D706" s="226"/>
      <c r="E706" s="226"/>
      <c r="F706" s="234">
        <v>85</v>
      </c>
      <c r="G706" s="235" t="s">
        <v>619</v>
      </c>
      <c r="H706" s="92">
        <f t="shared" si="396"/>
        <v>26</v>
      </c>
      <c r="I706" s="92">
        <v>1</v>
      </c>
      <c r="J706" s="175">
        <v>16</v>
      </c>
      <c r="K706" s="175">
        <v>2109</v>
      </c>
      <c r="L706" s="178">
        <v>0</v>
      </c>
      <c r="M706" s="178"/>
      <c r="N706" s="177">
        <f t="shared" ref="N706" si="408">IF(J706=0,0,(K706-L706)/J706)</f>
        <v>131.8125</v>
      </c>
      <c r="O706" s="175">
        <v>44</v>
      </c>
      <c r="P706" s="92">
        <f t="shared" si="404"/>
        <v>30</v>
      </c>
      <c r="Q706" s="92">
        <f t="shared" si="405"/>
        <v>1</v>
      </c>
      <c r="R706" s="92">
        <f t="shared" si="406"/>
        <v>62807</v>
      </c>
    </row>
    <row r="707" spans="1:19" s="93" customFormat="1" ht="15.75">
      <c r="A707" s="91">
        <f t="shared" si="402"/>
        <v>42877</v>
      </c>
      <c r="B707" s="92">
        <f t="shared" si="403"/>
        <v>17</v>
      </c>
      <c r="C707" s="93" t="s">
        <v>536</v>
      </c>
      <c r="F707" s="92">
        <v>85</v>
      </c>
      <c r="G707" s="93" t="s">
        <v>56</v>
      </c>
      <c r="H707" s="92">
        <f t="shared" si="396"/>
        <v>26</v>
      </c>
      <c r="I707" s="92">
        <v>25</v>
      </c>
      <c r="J707" s="175">
        <v>16</v>
      </c>
      <c r="K707" s="175">
        <v>2121</v>
      </c>
      <c r="L707" s="178">
        <v>10</v>
      </c>
      <c r="M707" s="178"/>
      <c r="N707" s="177">
        <f t="shared" si="401"/>
        <v>131.9375</v>
      </c>
      <c r="O707" s="175">
        <v>55</v>
      </c>
      <c r="P707" s="92">
        <f t="shared" si="404"/>
        <v>30</v>
      </c>
      <c r="Q707" s="92">
        <f t="shared" si="405"/>
        <v>1</v>
      </c>
      <c r="R707" s="92">
        <f t="shared" si="406"/>
        <v>62807</v>
      </c>
    </row>
    <row r="708" spans="1:19" s="93" customFormat="1" ht="15.75">
      <c r="A708" s="91">
        <f t="shared" si="402"/>
        <v>42877</v>
      </c>
      <c r="B708" s="92">
        <f t="shared" si="403"/>
        <v>18</v>
      </c>
      <c r="C708" s="93" t="s">
        <v>34</v>
      </c>
      <c r="F708" s="92">
        <v>84</v>
      </c>
      <c r="G708" s="93" t="s">
        <v>55</v>
      </c>
      <c r="H708" s="92">
        <f t="shared" si="396"/>
        <v>26</v>
      </c>
      <c r="I708" s="92">
        <v>23</v>
      </c>
      <c r="J708" s="176">
        <v>16</v>
      </c>
      <c r="K708" s="176">
        <v>2128</v>
      </c>
      <c r="L708" s="178">
        <v>53</v>
      </c>
      <c r="M708" s="178"/>
      <c r="N708" s="177">
        <f t="shared" si="401"/>
        <v>129.6875</v>
      </c>
      <c r="O708" s="176">
        <v>282</v>
      </c>
      <c r="P708" s="92">
        <f t="shared" si="404"/>
        <v>30</v>
      </c>
      <c r="Q708" s="92">
        <f t="shared" si="405"/>
        <v>1</v>
      </c>
      <c r="R708" s="92">
        <f t="shared" si="406"/>
        <v>62807</v>
      </c>
    </row>
    <row r="709" spans="1:19" s="93" customFormat="1" ht="15.75">
      <c r="A709" s="91">
        <f t="shared" si="402"/>
        <v>42877</v>
      </c>
      <c r="B709" s="92">
        <f t="shared" si="403"/>
        <v>19</v>
      </c>
      <c r="C709" s="93" t="s">
        <v>533</v>
      </c>
      <c r="F709" s="92">
        <v>83</v>
      </c>
      <c r="G709" s="93" t="s">
        <v>55</v>
      </c>
      <c r="H709" s="92">
        <f t="shared" si="396"/>
        <v>26</v>
      </c>
      <c r="I709" s="92">
        <v>7</v>
      </c>
      <c r="J709" s="176">
        <v>16</v>
      </c>
      <c r="K709" s="176">
        <v>2147</v>
      </c>
      <c r="L709" s="178">
        <v>21</v>
      </c>
      <c r="M709" s="178"/>
      <c r="N709" s="177">
        <f t="shared" si="401"/>
        <v>132.875</v>
      </c>
      <c r="O709" s="176">
        <v>273</v>
      </c>
      <c r="P709" s="92">
        <f t="shared" si="404"/>
        <v>30</v>
      </c>
      <c r="Q709" s="92">
        <f t="shared" si="405"/>
        <v>1</v>
      </c>
      <c r="R709" s="92">
        <f t="shared" si="406"/>
        <v>62807</v>
      </c>
    </row>
    <row r="710" spans="1:19" s="93" customFormat="1" ht="15.75">
      <c r="A710" s="91">
        <f t="shared" si="402"/>
        <v>42877</v>
      </c>
      <c r="B710" s="92">
        <f t="shared" si="403"/>
        <v>20</v>
      </c>
      <c r="C710" s="226" t="s">
        <v>620</v>
      </c>
      <c r="D710" s="226"/>
      <c r="E710" s="226"/>
      <c r="F710" s="234">
        <v>82</v>
      </c>
      <c r="G710" s="235" t="s">
        <v>58</v>
      </c>
      <c r="H710" s="92">
        <f t="shared" si="396"/>
        <v>26</v>
      </c>
      <c r="I710" s="92">
        <v>1</v>
      </c>
      <c r="J710" s="175">
        <v>16</v>
      </c>
      <c r="K710" s="175">
        <v>2107</v>
      </c>
      <c r="L710" s="178">
        <v>75</v>
      </c>
      <c r="M710" s="178"/>
      <c r="N710" s="177">
        <f>IF(J710=0,0,(K710-L710)/J710)</f>
        <v>127</v>
      </c>
      <c r="O710" s="175">
        <v>611</v>
      </c>
      <c r="P710" s="92">
        <f t="shared" si="404"/>
        <v>30</v>
      </c>
      <c r="Q710" s="92">
        <f t="shared" si="405"/>
        <v>1</v>
      </c>
      <c r="R710" s="92">
        <f t="shared" si="406"/>
        <v>62807</v>
      </c>
    </row>
    <row r="711" spans="1:19" s="93" customFormat="1" ht="15.75">
      <c r="A711" s="91">
        <f t="shared" si="402"/>
        <v>42877</v>
      </c>
      <c r="B711" s="92">
        <f t="shared" si="403"/>
        <v>21</v>
      </c>
      <c r="C711" s="99" t="s">
        <v>623</v>
      </c>
      <c r="D711" s="99"/>
      <c r="E711" s="99"/>
      <c r="F711" s="100">
        <v>79</v>
      </c>
      <c r="G711" s="101" t="s">
        <v>366</v>
      </c>
      <c r="H711" s="92">
        <f t="shared" si="396"/>
        <v>26</v>
      </c>
      <c r="I711" s="92">
        <v>8</v>
      </c>
      <c r="J711" s="175">
        <v>16</v>
      </c>
      <c r="K711" s="175">
        <v>2105</v>
      </c>
      <c r="L711" s="178">
        <v>12</v>
      </c>
      <c r="M711" s="178"/>
      <c r="N711" s="177">
        <f t="shared" ref="N711:N712" si="409">IF(J711=0,0,(K711-L711)/J711)</f>
        <v>130.8125</v>
      </c>
      <c r="O711" s="175">
        <v>49</v>
      </c>
      <c r="P711" s="92">
        <f t="shared" si="404"/>
        <v>30</v>
      </c>
      <c r="Q711" s="92">
        <f t="shared" si="405"/>
        <v>1</v>
      </c>
      <c r="R711" s="92">
        <f t="shared" si="406"/>
        <v>62807</v>
      </c>
    </row>
    <row r="712" spans="1:19" s="93" customFormat="1" ht="15.75">
      <c r="A712" s="91">
        <f t="shared" si="402"/>
        <v>42877</v>
      </c>
      <c r="B712" s="92">
        <f t="shared" si="403"/>
        <v>22</v>
      </c>
      <c r="C712" s="222" t="s">
        <v>621</v>
      </c>
      <c r="D712" s="222"/>
      <c r="E712" s="222"/>
      <c r="F712" s="223">
        <v>79</v>
      </c>
      <c r="G712" s="222" t="s">
        <v>622</v>
      </c>
      <c r="H712" s="92">
        <f t="shared" si="396"/>
        <v>26</v>
      </c>
      <c r="I712" s="92">
        <v>15</v>
      </c>
      <c r="J712" s="176">
        <v>16</v>
      </c>
      <c r="K712" s="176">
        <v>2151</v>
      </c>
      <c r="L712" s="178">
        <v>36</v>
      </c>
      <c r="M712" s="178"/>
      <c r="N712" s="177">
        <f t="shared" si="409"/>
        <v>132.1875</v>
      </c>
      <c r="O712" s="176">
        <v>148</v>
      </c>
      <c r="P712" s="92">
        <f t="shared" si="404"/>
        <v>30</v>
      </c>
      <c r="Q712" s="92">
        <f t="shared" si="405"/>
        <v>1</v>
      </c>
      <c r="R712" s="92">
        <f t="shared" si="406"/>
        <v>62807</v>
      </c>
    </row>
    <row r="713" spans="1:19" s="93" customFormat="1" ht="15.75">
      <c r="A713" s="91">
        <f t="shared" si="402"/>
        <v>42877</v>
      </c>
      <c r="B713" s="92">
        <f t="shared" si="403"/>
        <v>23</v>
      </c>
      <c r="C713" s="99" t="s">
        <v>437</v>
      </c>
      <c r="D713" s="99"/>
      <c r="E713" s="99"/>
      <c r="F713" s="100">
        <v>77</v>
      </c>
      <c r="G713" s="101" t="s">
        <v>366</v>
      </c>
      <c r="H713" s="92">
        <f t="shared" si="396"/>
        <v>26</v>
      </c>
      <c r="I713" s="92">
        <v>10</v>
      </c>
      <c r="J713" s="175">
        <v>16</v>
      </c>
      <c r="K713" s="175">
        <v>2121</v>
      </c>
      <c r="L713" s="178">
        <v>43</v>
      </c>
      <c r="M713" s="178"/>
      <c r="N713" s="177">
        <f>IF(J713=0,0,(K713-L713)/J713)</f>
        <v>129.875</v>
      </c>
      <c r="O713" s="175">
        <v>98</v>
      </c>
      <c r="P713" s="92">
        <f t="shared" si="404"/>
        <v>30</v>
      </c>
      <c r="Q713" s="92">
        <f t="shared" si="405"/>
        <v>1</v>
      </c>
      <c r="R713" s="92">
        <f t="shared" si="406"/>
        <v>62807</v>
      </c>
    </row>
    <row r="714" spans="1:19" s="93" customFormat="1" ht="15.75">
      <c r="A714" s="91">
        <f t="shared" si="402"/>
        <v>42877</v>
      </c>
      <c r="B714" s="92">
        <f t="shared" si="403"/>
        <v>24</v>
      </c>
      <c r="C714" s="99" t="s">
        <v>439</v>
      </c>
      <c r="D714" s="99"/>
      <c r="E714" s="99"/>
      <c r="F714" s="100">
        <v>74</v>
      </c>
      <c r="G714" s="101" t="s">
        <v>55</v>
      </c>
      <c r="H714" s="92">
        <f t="shared" si="396"/>
        <v>26</v>
      </c>
      <c r="I714" s="92">
        <v>10</v>
      </c>
      <c r="J714" s="175">
        <v>16</v>
      </c>
      <c r="K714" s="175">
        <v>2128</v>
      </c>
      <c r="L714" s="178">
        <v>15</v>
      </c>
      <c r="M714" s="178"/>
      <c r="N714" s="177">
        <f t="shared" ref="N714:N716" si="410">IF(J714=0,0,(K714-L714)/J714)</f>
        <v>132.0625</v>
      </c>
      <c r="O714" s="175">
        <v>195</v>
      </c>
      <c r="P714" s="92">
        <f t="shared" si="404"/>
        <v>30</v>
      </c>
      <c r="Q714" s="92">
        <f t="shared" si="405"/>
        <v>1</v>
      </c>
      <c r="R714" s="92">
        <f t="shared" si="406"/>
        <v>62807</v>
      </c>
    </row>
    <row r="715" spans="1:19" s="93" customFormat="1" ht="15.75">
      <c r="A715" s="91">
        <f t="shared" si="402"/>
        <v>42877</v>
      </c>
      <c r="B715" s="92">
        <f t="shared" si="403"/>
        <v>25</v>
      </c>
      <c r="C715" s="99" t="s">
        <v>600</v>
      </c>
      <c r="D715" s="99"/>
      <c r="E715" s="99"/>
      <c r="F715" s="100">
        <v>73</v>
      </c>
      <c r="G715" s="101" t="s">
        <v>58</v>
      </c>
      <c r="H715" s="92">
        <f t="shared" si="396"/>
        <v>26</v>
      </c>
      <c r="I715" s="92">
        <v>3</v>
      </c>
      <c r="J715" s="175">
        <v>16</v>
      </c>
      <c r="K715" s="175">
        <v>2147</v>
      </c>
      <c r="L715" s="178">
        <v>76</v>
      </c>
      <c r="M715" s="178"/>
      <c r="N715" s="177">
        <f>IF(J715=0,0,(K715-L715)/J715)</f>
        <v>129.4375</v>
      </c>
      <c r="O715" s="175">
        <v>243</v>
      </c>
      <c r="P715" s="92">
        <f t="shared" si="404"/>
        <v>30</v>
      </c>
      <c r="Q715" s="92">
        <f t="shared" si="405"/>
        <v>1</v>
      </c>
      <c r="R715" s="92">
        <f t="shared" si="406"/>
        <v>62807</v>
      </c>
    </row>
    <row r="716" spans="1:19" s="93" customFormat="1" ht="15.75">
      <c r="A716" s="91">
        <f t="shared" si="402"/>
        <v>42877</v>
      </c>
      <c r="B716" s="92">
        <f t="shared" si="403"/>
        <v>26</v>
      </c>
      <c r="C716" s="99" t="s">
        <v>496</v>
      </c>
      <c r="D716" s="99"/>
      <c r="E716" s="99"/>
      <c r="F716" s="100">
        <v>74</v>
      </c>
      <c r="G716" s="101" t="s">
        <v>58</v>
      </c>
      <c r="H716" s="92">
        <f t="shared" si="396"/>
        <v>26</v>
      </c>
      <c r="I716" s="92">
        <v>12</v>
      </c>
      <c r="J716" s="175">
        <v>16</v>
      </c>
      <c r="K716" s="175">
        <v>2145</v>
      </c>
      <c r="L716" s="178">
        <v>0</v>
      </c>
      <c r="M716" s="178"/>
      <c r="N716" s="177">
        <f t="shared" si="410"/>
        <v>134.0625</v>
      </c>
      <c r="O716" s="175">
        <v>54</v>
      </c>
      <c r="P716" s="92">
        <f t="shared" si="404"/>
        <v>30</v>
      </c>
      <c r="Q716" s="92">
        <f t="shared" si="405"/>
        <v>1</v>
      </c>
      <c r="R716" s="92">
        <f t="shared" si="406"/>
        <v>62807</v>
      </c>
    </row>
    <row r="717" spans="1:19" s="93" customFormat="1" ht="15.75">
      <c r="A717" s="91">
        <f t="shared" si="402"/>
        <v>42877</v>
      </c>
      <c r="B717" s="92">
        <f t="shared" si="403"/>
        <v>27</v>
      </c>
      <c r="C717" s="99" t="s">
        <v>50</v>
      </c>
      <c r="D717" s="99"/>
      <c r="E717" s="99"/>
      <c r="F717" s="100">
        <v>73</v>
      </c>
      <c r="G717" s="101" t="s">
        <v>366</v>
      </c>
      <c r="H717" s="92">
        <f t="shared" si="396"/>
        <v>26</v>
      </c>
      <c r="I717" s="92">
        <v>26</v>
      </c>
      <c r="J717" s="175">
        <v>14</v>
      </c>
      <c r="K717" s="175">
        <v>1829</v>
      </c>
      <c r="L717" s="178">
        <v>36</v>
      </c>
      <c r="M717" s="178"/>
      <c r="N717" s="177">
        <f>IF(J717=0,0,(K717-L717)/J717)</f>
        <v>128.07142857142858</v>
      </c>
      <c r="O717" s="175">
        <v>36</v>
      </c>
      <c r="P717" s="92">
        <f t="shared" si="404"/>
        <v>30</v>
      </c>
      <c r="Q717" s="92">
        <f t="shared" si="405"/>
        <v>1</v>
      </c>
      <c r="R717" s="92">
        <f t="shared" si="406"/>
        <v>62807</v>
      </c>
    </row>
    <row r="718" spans="1:19" s="93" customFormat="1" ht="15.75">
      <c r="A718" s="91">
        <f t="shared" si="402"/>
        <v>42877</v>
      </c>
      <c r="B718" s="92">
        <f t="shared" si="403"/>
        <v>28</v>
      </c>
      <c r="C718" s="99" t="s">
        <v>624</v>
      </c>
      <c r="D718" s="99"/>
      <c r="E718" s="99"/>
      <c r="F718" s="100">
        <v>71</v>
      </c>
      <c r="G718" s="101" t="s">
        <v>56</v>
      </c>
      <c r="H718" s="92">
        <f t="shared" si="396"/>
        <v>26</v>
      </c>
      <c r="I718" s="92">
        <v>7</v>
      </c>
      <c r="J718" s="175">
        <v>16</v>
      </c>
      <c r="K718" s="175">
        <v>2072</v>
      </c>
      <c r="L718" s="178">
        <v>79</v>
      </c>
      <c r="M718" s="178"/>
      <c r="N718" s="177">
        <f>IF(J718=0,0,(K718-L718)/J718)</f>
        <v>124.5625</v>
      </c>
      <c r="O718" s="175">
        <v>276</v>
      </c>
      <c r="P718" s="92">
        <f t="shared" si="404"/>
        <v>30</v>
      </c>
      <c r="Q718" s="92">
        <f t="shared" si="405"/>
        <v>1</v>
      </c>
      <c r="R718" s="92">
        <f t="shared" si="406"/>
        <v>62807</v>
      </c>
    </row>
    <row r="719" spans="1:19" s="93" customFormat="1" ht="15.75">
      <c r="A719" s="91">
        <f t="shared" si="402"/>
        <v>42877</v>
      </c>
      <c r="B719" s="92">
        <f t="shared" si="403"/>
        <v>29</v>
      </c>
      <c r="C719" s="93" t="s">
        <v>504</v>
      </c>
      <c r="F719" s="92">
        <v>69</v>
      </c>
      <c r="G719" s="93" t="s">
        <v>56</v>
      </c>
      <c r="H719" s="92">
        <f t="shared" si="396"/>
        <v>26</v>
      </c>
      <c r="I719" s="92">
        <v>25</v>
      </c>
      <c r="J719" s="175">
        <v>14</v>
      </c>
      <c r="K719" s="175">
        <v>1848</v>
      </c>
      <c r="L719" s="178">
        <v>25</v>
      </c>
      <c r="M719" s="178"/>
      <c r="N719" s="177">
        <f t="shared" ref="N719:N720" si="411">IF(J719=0,0,(K719-L719)/J719)</f>
        <v>130.21428571428572</v>
      </c>
      <c r="O719" s="175">
        <v>61</v>
      </c>
      <c r="P719" s="92">
        <f t="shared" si="404"/>
        <v>30</v>
      </c>
      <c r="Q719" s="92">
        <f t="shared" si="405"/>
        <v>1</v>
      </c>
      <c r="R719" s="92">
        <f t="shared" si="406"/>
        <v>62807</v>
      </c>
    </row>
    <row r="720" spans="1:19" s="93" customFormat="1" ht="16.149999999999999" thickBot="1">
      <c r="A720" s="152">
        <f t="shared" si="402"/>
        <v>42877</v>
      </c>
      <c r="B720" s="153">
        <f t="shared" si="403"/>
        <v>30</v>
      </c>
      <c r="C720" s="207" t="s">
        <v>535</v>
      </c>
      <c r="D720" s="207"/>
      <c r="E720" s="207"/>
      <c r="F720" s="166">
        <v>62</v>
      </c>
      <c r="G720" s="208" t="s">
        <v>55</v>
      </c>
      <c r="H720" s="153">
        <f t="shared" si="396"/>
        <v>26</v>
      </c>
      <c r="I720" s="153">
        <v>9</v>
      </c>
      <c r="J720" s="186">
        <v>16</v>
      </c>
      <c r="K720" s="186">
        <v>2096</v>
      </c>
      <c r="L720" s="187">
        <v>64</v>
      </c>
      <c r="M720" s="187"/>
      <c r="N720" s="188">
        <f t="shared" si="411"/>
        <v>127</v>
      </c>
      <c r="O720" s="186">
        <v>58</v>
      </c>
      <c r="P720" s="153">
        <f t="shared" si="404"/>
        <v>30</v>
      </c>
      <c r="Q720" s="153">
        <f t="shared" si="405"/>
        <v>1</v>
      </c>
      <c r="R720" s="153">
        <f t="shared" si="406"/>
        <v>62807</v>
      </c>
      <c r="S720" s="158"/>
    </row>
    <row r="721" spans="1:20" s="29" customFormat="1" ht="16.149999999999999" thickTop="1">
      <c r="A721" s="27">
        <f>A720+7</f>
        <v>42884</v>
      </c>
      <c r="B721" s="28">
        <f>1</f>
        <v>1</v>
      </c>
      <c r="C721" s="29" t="s">
        <v>636</v>
      </c>
      <c r="F721" s="28">
        <v>130</v>
      </c>
      <c r="G721" s="29" t="s">
        <v>55</v>
      </c>
      <c r="H721" s="28">
        <f>H720+1</f>
        <v>27</v>
      </c>
      <c r="I721" s="28">
        <v>6</v>
      </c>
      <c r="J721" s="181">
        <v>16</v>
      </c>
      <c r="K721" s="181">
        <v>2146</v>
      </c>
      <c r="L721" s="182">
        <v>0</v>
      </c>
      <c r="M721" s="182"/>
      <c r="N721" s="183">
        <f>IF(J721=0,0,(K721-L721)/J721)</f>
        <v>134.125</v>
      </c>
      <c r="O721" s="181">
        <v>712</v>
      </c>
      <c r="P721" s="28">
        <f>COUNTA(C721:C750)</f>
        <v>30</v>
      </c>
      <c r="Q721" s="28">
        <v>2</v>
      </c>
      <c r="R721" s="28">
        <f>SUM(K721:K750)</f>
        <v>61267</v>
      </c>
      <c r="S721" s="198">
        <f>SUM(L721:L750)</f>
        <v>1090</v>
      </c>
      <c r="T721" s="30"/>
    </row>
    <row r="722" spans="1:20" s="29" customFormat="1" ht="15.75">
      <c r="A722" s="27">
        <f t="shared" ref="A722:A780" si="412">A721</f>
        <v>42884</v>
      </c>
      <c r="B722" s="28">
        <f t="shared" ref="B722:B780" si="413">B721+1</f>
        <v>2</v>
      </c>
      <c r="C722" s="29" t="s">
        <v>637</v>
      </c>
      <c r="F722" s="28">
        <v>120</v>
      </c>
      <c r="G722" s="29" t="s">
        <v>55</v>
      </c>
      <c r="H722" s="28">
        <f t="shared" ref="H722:H785" si="414">H721</f>
        <v>27</v>
      </c>
      <c r="I722" s="28">
        <v>26</v>
      </c>
      <c r="J722" s="181">
        <v>16</v>
      </c>
      <c r="K722" s="181">
        <v>2160</v>
      </c>
      <c r="L722" s="182">
        <v>50</v>
      </c>
      <c r="M722" s="182"/>
      <c r="N722" s="183">
        <f>IF(J722=0,0,(K722-L722)/J722)</f>
        <v>131.875</v>
      </c>
      <c r="O722" s="181">
        <v>245</v>
      </c>
      <c r="P722" s="28">
        <f t="shared" ref="P722:R723" si="415">P721</f>
        <v>30</v>
      </c>
      <c r="Q722" s="28">
        <f t="shared" si="415"/>
        <v>2</v>
      </c>
      <c r="R722" s="28">
        <f t="shared" si="415"/>
        <v>61267</v>
      </c>
      <c r="S722" s="29" t="s">
        <v>463</v>
      </c>
      <c r="T722" s="30"/>
    </row>
    <row r="723" spans="1:20" s="29" customFormat="1" ht="15.75">
      <c r="A723" s="27">
        <f t="shared" si="412"/>
        <v>42884</v>
      </c>
      <c r="B723" s="28">
        <f t="shared" si="413"/>
        <v>3</v>
      </c>
      <c r="C723" s="121" t="s">
        <v>638</v>
      </c>
      <c r="D723" s="121"/>
      <c r="E723" s="121"/>
      <c r="F723" s="124">
        <v>105</v>
      </c>
      <c r="G723" s="121" t="s">
        <v>633</v>
      </c>
      <c r="H723" s="28">
        <f t="shared" si="414"/>
        <v>27</v>
      </c>
      <c r="I723" s="28">
        <v>1</v>
      </c>
      <c r="J723" s="181">
        <v>16</v>
      </c>
      <c r="K723" s="181">
        <v>2122</v>
      </c>
      <c r="L723" s="182">
        <v>32</v>
      </c>
      <c r="M723" s="182"/>
      <c r="N723" s="183">
        <f>IF(J723=0,0,(K723-L723)/J723)</f>
        <v>130.625</v>
      </c>
      <c r="O723" s="181">
        <v>356</v>
      </c>
      <c r="P723" s="28">
        <f t="shared" si="415"/>
        <v>30</v>
      </c>
      <c r="Q723" s="28">
        <f t="shared" si="415"/>
        <v>2</v>
      </c>
      <c r="R723" s="28">
        <f t="shared" si="415"/>
        <v>61267</v>
      </c>
      <c r="S723" s="183">
        <f>AVERAGE(N721:N750)</f>
        <v>126.45886904761906</v>
      </c>
    </row>
    <row r="724" spans="1:20" s="29" customFormat="1" ht="15.75">
      <c r="A724" s="27">
        <f t="shared" si="412"/>
        <v>42884</v>
      </c>
      <c r="B724" s="28">
        <f t="shared" si="413"/>
        <v>4</v>
      </c>
      <c r="C724" s="88" t="s">
        <v>639</v>
      </c>
      <c r="D724" s="88"/>
      <c r="E724" s="88"/>
      <c r="F724" s="89">
        <v>104</v>
      </c>
      <c r="G724" s="39" t="s">
        <v>55</v>
      </c>
      <c r="H724" s="28">
        <f t="shared" si="414"/>
        <v>27</v>
      </c>
      <c r="I724" s="28">
        <v>16</v>
      </c>
      <c r="J724" s="181">
        <v>16</v>
      </c>
      <c r="K724" s="181">
        <v>2096</v>
      </c>
      <c r="L724" s="182">
        <v>28</v>
      </c>
      <c r="M724" s="182"/>
      <c r="N724" s="183">
        <f t="shared" ref="N724" si="416">IF(J724=0,0,(K724-L724)/J724)</f>
        <v>129.25</v>
      </c>
      <c r="O724" s="181">
        <v>272</v>
      </c>
      <c r="P724" s="28">
        <f t="shared" ref="P724:R724" si="417">P723</f>
        <v>30</v>
      </c>
      <c r="Q724" s="28">
        <f t="shared" si="417"/>
        <v>2</v>
      </c>
      <c r="R724" s="28">
        <f t="shared" si="417"/>
        <v>61267</v>
      </c>
      <c r="S724" s="29" t="s">
        <v>491</v>
      </c>
    </row>
    <row r="725" spans="1:20" s="29" customFormat="1" ht="15.75">
      <c r="A725" s="27">
        <f t="shared" si="412"/>
        <v>42884</v>
      </c>
      <c r="B725" s="28">
        <f t="shared" si="413"/>
        <v>5</v>
      </c>
      <c r="C725" s="88" t="s">
        <v>640</v>
      </c>
      <c r="D725" s="88"/>
      <c r="E725" s="88"/>
      <c r="F725" s="89">
        <v>102</v>
      </c>
      <c r="G725" s="38" t="s">
        <v>55</v>
      </c>
      <c r="H725" s="28">
        <f t="shared" si="414"/>
        <v>27</v>
      </c>
      <c r="I725" s="28">
        <v>21</v>
      </c>
      <c r="J725" s="181">
        <v>16</v>
      </c>
      <c r="K725" s="181">
        <v>2160</v>
      </c>
      <c r="L725" s="182">
        <v>24</v>
      </c>
      <c r="M725" s="182"/>
      <c r="N725" s="183">
        <f>IF(J725=0,0,(K725-L725)/J725)</f>
        <v>133.5</v>
      </c>
      <c r="O725" s="181">
        <v>243</v>
      </c>
      <c r="P725" s="28">
        <f t="shared" ref="P725:R725" si="418">P724</f>
        <v>30</v>
      </c>
      <c r="Q725" s="28">
        <f t="shared" si="418"/>
        <v>2</v>
      </c>
      <c r="R725" s="28">
        <f t="shared" si="418"/>
        <v>61267</v>
      </c>
      <c r="S725" s="183">
        <f>AVERAGE(F721:F750)</f>
        <v>87.9</v>
      </c>
    </row>
    <row r="726" spans="1:20" s="29" customFormat="1" ht="15.75">
      <c r="A726" s="27">
        <f t="shared" si="412"/>
        <v>42884</v>
      </c>
      <c r="B726" s="28">
        <f t="shared" si="413"/>
        <v>6</v>
      </c>
      <c r="C726" s="88" t="s">
        <v>641</v>
      </c>
      <c r="D726" s="88"/>
      <c r="E726" s="88"/>
      <c r="F726" s="89">
        <v>99</v>
      </c>
      <c r="G726" s="39" t="s">
        <v>55</v>
      </c>
      <c r="H726" s="28">
        <f t="shared" si="414"/>
        <v>27</v>
      </c>
      <c r="I726" s="28">
        <v>24</v>
      </c>
      <c r="J726" s="181">
        <v>16</v>
      </c>
      <c r="K726" s="181">
        <v>2160</v>
      </c>
      <c r="L726" s="182">
        <v>14</v>
      </c>
      <c r="M726" s="182"/>
      <c r="N726" s="183">
        <f t="shared" ref="N726:N738" si="419">IF(J726=0,0,(K726-L726)/J726)</f>
        <v>134.125</v>
      </c>
      <c r="O726" s="181">
        <v>179</v>
      </c>
      <c r="P726" s="28">
        <f t="shared" ref="P726:R726" si="420">P725</f>
        <v>30</v>
      </c>
      <c r="Q726" s="28">
        <f t="shared" si="420"/>
        <v>2</v>
      </c>
      <c r="R726" s="28">
        <f t="shared" si="420"/>
        <v>61267</v>
      </c>
      <c r="S726" s="29" t="s">
        <v>625</v>
      </c>
    </row>
    <row r="727" spans="1:20" s="29" customFormat="1" ht="15.75">
      <c r="A727" s="27">
        <f t="shared" si="412"/>
        <v>42884</v>
      </c>
      <c r="B727" s="28">
        <f t="shared" si="413"/>
        <v>7</v>
      </c>
      <c r="C727" s="88" t="s">
        <v>642</v>
      </c>
      <c r="D727" s="88"/>
      <c r="E727" s="88"/>
      <c r="F727" s="89">
        <v>94</v>
      </c>
      <c r="G727" s="38" t="s">
        <v>10</v>
      </c>
      <c r="H727" s="28">
        <f t="shared" si="414"/>
        <v>27</v>
      </c>
      <c r="I727" s="28">
        <v>25</v>
      </c>
      <c r="J727" s="181">
        <v>16</v>
      </c>
      <c r="K727" s="181">
        <v>2134</v>
      </c>
      <c r="L727" s="182">
        <v>13</v>
      </c>
      <c r="M727" s="182"/>
      <c r="N727" s="183">
        <f t="shared" si="419"/>
        <v>132.5625</v>
      </c>
      <c r="O727" s="181">
        <v>329</v>
      </c>
      <c r="P727" s="28">
        <f t="shared" ref="P727:R727" si="421">P726</f>
        <v>30</v>
      </c>
      <c r="Q727" s="28">
        <f t="shared" si="421"/>
        <v>2</v>
      </c>
      <c r="R727" s="28">
        <f t="shared" si="421"/>
        <v>61267</v>
      </c>
      <c r="S727" s="213">
        <f>S723*P721*16</f>
        <v>60700.257142857146</v>
      </c>
    </row>
    <row r="728" spans="1:20" s="29" customFormat="1" ht="15.75">
      <c r="A728" s="27">
        <f t="shared" si="412"/>
        <v>42884</v>
      </c>
      <c r="B728" s="28">
        <f t="shared" si="413"/>
        <v>8</v>
      </c>
      <c r="C728" s="29" t="s">
        <v>643</v>
      </c>
      <c r="F728" s="28">
        <v>94</v>
      </c>
      <c r="G728" s="29" t="s">
        <v>55</v>
      </c>
      <c r="H728" s="28">
        <f t="shared" si="414"/>
        <v>27</v>
      </c>
      <c r="I728" s="28">
        <v>17</v>
      </c>
      <c r="J728" s="181">
        <v>16</v>
      </c>
      <c r="K728" s="181">
        <v>2138</v>
      </c>
      <c r="L728" s="182">
        <v>12</v>
      </c>
      <c r="M728" s="182"/>
      <c r="N728" s="183">
        <f t="shared" si="419"/>
        <v>132.875</v>
      </c>
      <c r="O728" s="181">
        <v>207</v>
      </c>
      <c r="P728" s="28">
        <f t="shared" ref="P728:R728" si="422">P727</f>
        <v>30</v>
      </c>
      <c r="Q728" s="28">
        <f t="shared" si="422"/>
        <v>2</v>
      </c>
      <c r="R728" s="28">
        <f t="shared" si="422"/>
        <v>61267</v>
      </c>
      <c r="S728" s="29" t="s">
        <v>505</v>
      </c>
    </row>
    <row r="729" spans="1:20" s="29" customFormat="1" ht="15.75">
      <c r="A729" s="27">
        <f t="shared" si="412"/>
        <v>42884</v>
      </c>
      <c r="B729" s="28">
        <f t="shared" si="413"/>
        <v>9</v>
      </c>
      <c r="C729" s="29" t="s">
        <v>543</v>
      </c>
      <c r="F729" s="28">
        <v>93</v>
      </c>
      <c r="G729" s="29" t="s">
        <v>55</v>
      </c>
      <c r="H729" s="28">
        <f t="shared" si="414"/>
        <v>27</v>
      </c>
      <c r="I729" s="28">
        <v>5</v>
      </c>
      <c r="J729" s="181">
        <v>16</v>
      </c>
      <c r="K729" s="181">
        <v>2160</v>
      </c>
      <c r="L729" s="182">
        <v>0</v>
      </c>
      <c r="M729" s="182"/>
      <c r="N729" s="183">
        <f t="shared" si="419"/>
        <v>135</v>
      </c>
      <c r="O729" s="181">
        <v>125</v>
      </c>
      <c r="P729" s="28">
        <f t="shared" ref="P729:R729" si="423">P728</f>
        <v>30</v>
      </c>
      <c r="Q729" s="28">
        <f t="shared" si="423"/>
        <v>2</v>
      </c>
      <c r="R729" s="28">
        <f t="shared" si="423"/>
        <v>61267</v>
      </c>
      <c r="S729" s="183">
        <f>AVERAGE(I721:I750)</f>
        <v>14</v>
      </c>
    </row>
    <row r="730" spans="1:20" s="29" customFormat="1" ht="15.75">
      <c r="A730" s="27">
        <f t="shared" si="412"/>
        <v>42884</v>
      </c>
      <c r="B730" s="28">
        <f t="shared" si="413"/>
        <v>10</v>
      </c>
      <c r="C730" s="29" t="s">
        <v>658</v>
      </c>
      <c r="F730" s="28">
        <v>92</v>
      </c>
      <c r="G730" s="29" t="s">
        <v>56</v>
      </c>
      <c r="H730" s="28">
        <f t="shared" si="414"/>
        <v>27</v>
      </c>
      <c r="I730" s="28">
        <v>17</v>
      </c>
      <c r="J730" s="181">
        <v>16</v>
      </c>
      <c r="K730" s="181">
        <v>2123</v>
      </c>
      <c r="L730" s="182">
        <v>25</v>
      </c>
      <c r="M730" s="182"/>
      <c r="N730" s="183">
        <f t="shared" si="419"/>
        <v>131.125</v>
      </c>
      <c r="O730" s="181">
        <v>81</v>
      </c>
      <c r="P730" s="28">
        <f t="shared" ref="P730:R730" si="424">P729</f>
        <v>30</v>
      </c>
      <c r="Q730" s="28">
        <f t="shared" si="424"/>
        <v>2</v>
      </c>
      <c r="R730" s="28">
        <f t="shared" si="424"/>
        <v>61267</v>
      </c>
    </row>
    <row r="731" spans="1:20" s="29" customFormat="1" ht="15.75">
      <c r="A731" s="27">
        <f t="shared" si="412"/>
        <v>42884</v>
      </c>
      <c r="B731" s="28">
        <f t="shared" si="413"/>
        <v>11</v>
      </c>
      <c r="C731" s="35" t="s">
        <v>482</v>
      </c>
      <c r="D731" s="35"/>
      <c r="E731" s="35"/>
      <c r="F731" s="90">
        <v>91</v>
      </c>
      <c r="G731" s="35" t="s">
        <v>56</v>
      </c>
      <c r="H731" s="28">
        <f t="shared" si="414"/>
        <v>27</v>
      </c>
      <c r="I731" s="28">
        <v>6</v>
      </c>
      <c r="J731" s="181">
        <v>0</v>
      </c>
      <c r="K731" s="181">
        <v>0</v>
      </c>
      <c r="L731" s="182">
        <v>0</v>
      </c>
      <c r="M731" s="182"/>
      <c r="N731" s="183">
        <f t="shared" si="419"/>
        <v>0</v>
      </c>
      <c r="O731" s="181">
        <v>0</v>
      </c>
      <c r="P731" s="28">
        <f t="shared" ref="P731:R731" si="425">P730</f>
        <v>30</v>
      </c>
      <c r="Q731" s="28">
        <f t="shared" si="425"/>
        <v>2</v>
      </c>
      <c r="R731" s="28">
        <f t="shared" si="425"/>
        <v>61267</v>
      </c>
      <c r="S731" s="183"/>
    </row>
    <row r="732" spans="1:20" s="29" customFormat="1" ht="15.75">
      <c r="A732" s="27">
        <f t="shared" si="412"/>
        <v>42884</v>
      </c>
      <c r="B732" s="28">
        <f t="shared" si="413"/>
        <v>12</v>
      </c>
      <c r="C732" s="29" t="s">
        <v>651</v>
      </c>
      <c r="F732" s="28">
        <v>89</v>
      </c>
      <c r="G732" s="29" t="s">
        <v>55</v>
      </c>
      <c r="H732" s="28">
        <f t="shared" si="414"/>
        <v>27</v>
      </c>
      <c r="I732" s="28">
        <v>25</v>
      </c>
      <c r="J732" s="181">
        <v>16</v>
      </c>
      <c r="K732" s="181">
        <v>2160</v>
      </c>
      <c r="L732" s="182">
        <v>93</v>
      </c>
      <c r="M732" s="182"/>
      <c r="N732" s="183">
        <f t="shared" si="419"/>
        <v>129.1875</v>
      </c>
      <c r="O732" s="181">
        <v>1026</v>
      </c>
      <c r="P732" s="28">
        <f t="shared" ref="P732:R732" si="426">P731</f>
        <v>30</v>
      </c>
      <c r="Q732" s="28">
        <f t="shared" si="426"/>
        <v>2</v>
      </c>
      <c r="R732" s="28">
        <f t="shared" si="426"/>
        <v>61267</v>
      </c>
      <c r="S732" s="28"/>
    </row>
    <row r="733" spans="1:20" s="29" customFormat="1" ht="15.75">
      <c r="A733" s="27">
        <f t="shared" si="412"/>
        <v>42884</v>
      </c>
      <c r="B733" s="28">
        <f t="shared" si="413"/>
        <v>13</v>
      </c>
      <c r="C733" s="29" t="s">
        <v>466</v>
      </c>
      <c r="F733" s="28">
        <v>88</v>
      </c>
      <c r="G733" s="29" t="s">
        <v>56</v>
      </c>
      <c r="H733" s="28">
        <f t="shared" si="414"/>
        <v>27</v>
      </c>
      <c r="I733" s="28">
        <v>9</v>
      </c>
      <c r="J733" s="181">
        <v>16</v>
      </c>
      <c r="K733" s="181">
        <v>2119</v>
      </c>
      <c r="L733" s="182">
        <v>46</v>
      </c>
      <c r="M733" s="182"/>
      <c r="N733" s="183">
        <f t="shared" si="419"/>
        <v>129.5625</v>
      </c>
      <c r="O733" s="181">
        <v>55</v>
      </c>
      <c r="P733" s="28">
        <f t="shared" ref="P733:R733" si="427">P732</f>
        <v>30</v>
      </c>
      <c r="Q733" s="28">
        <f t="shared" si="427"/>
        <v>2</v>
      </c>
      <c r="R733" s="28">
        <f t="shared" si="427"/>
        <v>61267</v>
      </c>
    </row>
    <row r="734" spans="1:20" s="29" customFormat="1" ht="15.75">
      <c r="A734" s="27">
        <f t="shared" si="412"/>
        <v>42884</v>
      </c>
      <c r="B734" s="28">
        <f t="shared" si="413"/>
        <v>14</v>
      </c>
      <c r="C734" s="29" t="s">
        <v>655</v>
      </c>
      <c r="F734" s="28">
        <v>87</v>
      </c>
      <c r="G734" s="29" t="s">
        <v>55</v>
      </c>
      <c r="H734" s="28">
        <f t="shared" si="414"/>
        <v>27</v>
      </c>
      <c r="I734" s="28">
        <v>24</v>
      </c>
      <c r="J734" s="181">
        <v>16</v>
      </c>
      <c r="K734" s="181">
        <v>2111</v>
      </c>
      <c r="L734" s="182">
        <v>125</v>
      </c>
      <c r="M734" s="182"/>
      <c r="N734" s="183">
        <f t="shared" si="419"/>
        <v>124.125</v>
      </c>
      <c r="O734" s="181">
        <v>177</v>
      </c>
      <c r="P734" s="28">
        <f t="shared" ref="P734:R734" si="428">P733</f>
        <v>30</v>
      </c>
      <c r="Q734" s="28">
        <f t="shared" si="428"/>
        <v>2</v>
      </c>
      <c r="R734" s="28">
        <f t="shared" si="428"/>
        <v>61267</v>
      </c>
    </row>
    <row r="735" spans="1:20" s="29" customFormat="1" ht="15.75">
      <c r="A735" s="27">
        <f t="shared" si="412"/>
        <v>42884</v>
      </c>
      <c r="B735" s="28">
        <f t="shared" si="413"/>
        <v>15</v>
      </c>
      <c r="C735" s="29" t="s">
        <v>650</v>
      </c>
      <c r="F735" s="28">
        <v>87</v>
      </c>
      <c r="G735" s="29" t="s">
        <v>58</v>
      </c>
      <c r="H735" s="28">
        <f t="shared" si="414"/>
        <v>27</v>
      </c>
      <c r="I735" s="28">
        <v>2</v>
      </c>
      <c r="J735" s="181">
        <v>16</v>
      </c>
      <c r="K735" s="181">
        <v>2096</v>
      </c>
      <c r="L735" s="182">
        <v>0</v>
      </c>
      <c r="M735" s="182"/>
      <c r="N735" s="183">
        <f t="shared" si="419"/>
        <v>131</v>
      </c>
      <c r="O735" s="181">
        <v>138</v>
      </c>
      <c r="P735" s="28">
        <f t="shared" ref="P735:R735" si="429">P734</f>
        <v>30</v>
      </c>
      <c r="Q735" s="28">
        <f t="shared" si="429"/>
        <v>2</v>
      </c>
      <c r="R735" s="28">
        <f t="shared" si="429"/>
        <v>61267</v>
      </c>
    </row>
    <row r="736" spans="1:20" s="29" customFormat="1" ht="15.75">
      <c r="A736" s="27">
        <f t="shared" si="412"/>
        <v>42884</v>
      </c>
      <c r="B736" s="28">
        <f t="shared" si="413"/>
        <v>16</v>
      </c>
      <c r="C736" s="29" t="s">
        <v>626</v>
      </c>
      <c r="F736" s="28">
        <v>86</v>
      </c>
      <c r="G736" s="29" t="s">
        <v>627</v>
      </c>
      <c r="H736" s="28">
        <f t="shared" si="414"/>
        <v>27</v>
      </c>
      <c r="I736" s="28">
        <v>26</v>
      </c>
      <c r="J736" s="181">
        <v>16</v>
      </c>
      <c r="K736" s="181">
        <v>2110</v>
      </c>
      <c r="L736" s="182">
        <v>17</v>
      </c>
      <c r="M736" s="182"/>
      <c r="N736" s="183">
        <f t="shared" si="419"/>
        <v>130.8125</v>
      </c>
      <c r="O736" s="181">
        <v>54</v>
      </c>
      <c r="P736" s="28">
        <f t="shared" ref="P736:R736" si="430">P735</f>
        <v>30</v>
      </c>
      <c r="Q736" s="28">
        <f t="shared" si="430"/>
        <v>2</v>
      </c>
      <c r="R736" s="28">
        <f t="shared" si="430"/>
        <v>61267</v>
      </c>
    </row>
    <row r="737" spans="1:20" s="29" customFormat="1" ht="15.75">
      <c r="A737" s="27">
        <f t="shared" si="412"/>
        <v>42884</v>
      </c>
      <c r="B737" s="28">
        <f t="shared" si="413"/>
        <v>17</v>
      </c>
      <c r="C737" s="29" t="s">
        <v>649</v>
      </c>
      <c r="F737" s="28">
        <v>85</v>
      </c>
      <c r="G737" s="29" t="s">
        <v>628</v>
      </c>
      <c r="H737" s="28">
        <f t="shared" si="414"/>
        <v>27</v>
      </c>
      <c r="I737" s="28">
        <v>24</v>
      </c>
      <c r="J737" s="184">
        <v>16</v>
      </c>
      <c r="K737" s="184">
        <v>2130</v>
      </c>
      <c r="L737" s="182">
        <v>32</v>
      </c>
      <c r="M737" s="182"/>
      <c r="N737" s="183">
        <f t="shared" si="419"/>
        <v>131.125</v>
      </c>
      <c r="O737" s="184">
        <v>266</v>
      </c>
      <c r="P737" s="28">
        <f t="shared" ref="P737:R737" si="431">P736</f>
        <v>30</v>
      </c>
      <c r="Q737" s="28">
        <f t="shared" si="431"/>
        <v>2</v>
      </c>
      <c r="R737" s="28">
        <f t="shared" si="431"/>
        <v>61267</v>
      </c>
    </row>
    <row r="738" spans="1:20" s="29" customFormat="1" ht="15.75">
      <c r="A738" s="27">
        <f t="shared" si="412"/>
        <v>42884</v>
      </c>
      <c r="B738" s="28">
        <f t="shared" si="413"/>
        <v>18</v>
      </c>
      <c r="C738" s="29" t="s">
        <v>652</v>
      </c>
      <c r="F738" s="28">
        <v>84</v>
      </c>
      <c r="G738" s="29" t="s">
        <v>628</v>
      </c>
      <c r="H738" s="28">
        <f t="shared" si="414"/>
        <v>27</v>
      </c>
      <c r="I738" s="28">
        <v>8</v>
      </c>
      <c r="J738" s="184">
        <v>15</v>
      </c>
      <c r="K738" s="184">
        <v>2018</v>
      </c>
      <c r="L738" s="182">
        <v>24</v>
      </c>
      <c r="M738" s="182"/>
      <c r="N738" s="183">
        <f t="shared" si="419"/>
        <v>132.93333333333334</v>
      </c>
      <c r="O738" s="184">
        <v>421</v>
      </c>
      <c r="P738" s="28">
        <f t="shared" ref="P738:R738" si="432">P737</f>
        <v>30</v>
      </c>
      <c r="Q738" s="28">
        <f t="shared" si="432"/>
        <v>2</v>
      </c>
      <c r="R738" s="28">
        <f t="shared" si="432"/>
        <v>61267</v>
      </c>
    </row>
    <row r="739" spans="1:20" s="29" customFormat="1" ht="15.75">
      <c r="A739" s="27">
        <f t="shared" si="412"/>
        <v>42884</v>
      </c>
      <c r="B739" s="28">
        <f t="shared" si="413"/>
        <v>19</v>
      </c>
      <c r="C739" s="29" t="s">
        <v>654</v>
      </c>
      <c r="F739" s="28">
        <v>83</v>
      </c>
      <c r="G739" s="29" t="s">
        <v>628</v>
      </c>
      <c r="H739" s="28">
        <f t="shared" si="414"/>
        <v>27</v>
      </c>
      <c r="I739" s="28">
        <v>2</v>
      </c>
      <c r="J739" s="181">
        <v>16</v>
      </c>
      <c r="K739" s="181">
        <v>2113</v>
      </c>
      <c r="L739" s="182">
        <v>112</v>
      </c>
      <c r="M739" s="182"/>
      <c r="N739" s="183">
        <f>IF(J739=0,0,(K739-L739)/J739)</f>
        <v>125.0625</v>
      </c>
      <c r="O739" s="181">
        <v>588</v>
      </c>
      <c r="P739" s="28">
        <f t="shared" ref="P739:R739" si="433">P738</f>
        <v>30</v>
      </c>
      <c r="Q739" s="28">
        <f t="shared" si="433"/>
        <v>2</v>
      </c>
      <c r="R739" s="28">
        <f t="shared" si="433"/>
        <v>61267</v>
      </c>
    </row>
    <row r="740" spans="1:20" s="29" customFormat="1" ht="15.75">
      <c r="A740" s="27">
        <f t="shared" si="412"/>
        <v>42884</v>
      </c>
      <c r="B740" s="28">
        <f t="shared" si="413"/>
        <v>20</v>
      </c>
      <c r="C740" s="112" t="s">
        <v>632</v>
      </c>
      <c r="D740" s="112"/>
      <c r="E740" s="112"/>
      <c r="F740" s="113">
        <v>81</v>
      </c>
      <c r="G740" s="112" t="s">
        <v>629</v>
      </c>
      <c r="H740" s="28">
        <f t="shared" si="414"/>
        <v>27</v>
      </c>
      <c r="I740" s="28">
        <v>1</v>
      </c>
      <c r="J740" s="181">
        <v>16</v>
      </c>
      <c r="K740" s="181">
        <v>2145</v>
      </c>
      <c r="L740" s="182">
        <v>111</v>
      </c>
      <c r="M740" s="182"/>
      <c r="N740" s="183">
        <f>IF(J740=0,0,(K740-L740)/J740)</f>
        <v>127.125</v>
      </c>
      <c r="O740" s="181">
        <v>0</v>
      </c>
      <c r="P740" s="28">
        <f t="shared" ref="P740:R740" si="434">P739</f>
        <v>30</v>
      </c>
      <c r="Q740" s="28">
        <f t="shared" si="434"/>
        <v>2</v>
      </c>
      <c r="R740" s="28">
        <f t="shared" si="434"/>
        <v>61267</v>
      </c>
    </row>
    <row r="741" spans="1:20" s="29" customFormat="1" ht="15.75">
      <c r="A741" s="27">
        <f t="shared" si="412"/>
        <v>42884</v>
      </c>
      <c r="B741" s="28">
        <f t="shared" si="413"/>
        <v>21</v>
      </c>
      <c r="C741" s="35" t="s">
        <v>630</v>
      </c>
      <c r="D741" s="35"/>
      <c r="E741" s="35"/>
      <c r="F741" s="90">
        <v>81</v>
      </c>
      <c r="G741" s="35" t="s">
        <v>631</v>
      </c>
      <c r="H741" s="28">
        <f t="shared" si="414"/>
        <v>27</v>
      </c>
      <c r="I741" s="28">
        <v>9</v>
      </c>
      <c r="J741" s="181">
        <v>14</v>
      </c>
      <c r="K741" s="181">
        <v>1856</v>
      </c>
      <c r="L741" s="182">
        <v>23</v>
      </c>
      <c r="M741" s="182"/>
      <c r="N741" s="183">
        <f t="shared" ref="N741:N742" si="435">IF(J741=0,0,(K741-L741)/J741)</f>
        <v>130.92857142857142</v>
      </c>
      <c r="O741" s="181">
        <v>0</v>
      </c>
      <c r="P741" s="28">
        <f t="shared" ref="P741:R741" si="436">P740</f>
        <v>30</v>
      </c>
      <c r="Q741" s="28">
        <f t="shared" si="436"/>
        <v>2</v>
      </c>
      <c r="R741" s="28">
        <f t="shared" si="436"/>
        <v>61267</v>
      </c>
    </row>
    <row r="742" spans="1:20" s="29" customFormat="1" ht="15.75">
      <c r="A742" s="27">
        <f t="shared" si="412"/>
        <v>42884</v>
      </c>
      <c r="B742" s="28">
        <f t="shared" si="413"/>
        <v>22</v>
      </c>
      <c r="C742" s="29" t="s">
        <v>648</v>
      </c>
      <c r="F742" s="28">
        <v>80</v>
      </c>
      <c r="G742" s="29" t="s">
        <v>55</v>
      </c>
      <c r="H742" s="28">
        <f t="shared" si="414"/>
        <v>27</v>
      </c>
      <c r="I742" s="28">
        <v>16</v>
      </c>
      <c r="J742" s="184">
        <v>16</v>
      </c>
      <c r="K742" s="184">
        <v>2141</v>
      </c>
      <c r="L742" s="182">
        <v>39</v>
      </c>
      <c r="M742" s="182"/>
      <c r="N742" s="183">
        <f t="shared" si="435"/>
        <v>131.375</v>
      </c>
      <c r="O742" s="184">
        <v>178</v>
      </c>
      <c r="P742" s="28">
        <f t="shared" ref="P742:R742" si="437">P741</f>
        <v>30</v>
      </c>
      <c r="Q742" s="28">
        <f t="shared" si="437"/>
        <v>2</v>
      </c>
      <c r="R742" s="28">
        <f t="shared" si="437"/>
        <v>61267</v>
      </c>
    </row>
    <row r="743" spans="1:20" s="29" customFormat="1" ht="15.75">
      <c r="A743" s="27">
        <f t="shared" si="412"/>
        <v>42884</v>
      </c>
      <c r="B743" s="28">
        <f t="shared" si="413"/>
        <v>23</v>
      </c>
      <c r="C743" s="88" t="s">
        <v>647</v>
      </c>
      <c r="D743" s="88"/>
      <c r="E743" s="88"/>
      <c r="F743" s="89">
        <v>79</v>
      </c>
      <c r="G743" s="29" t="s">
        <v>55</v>
      </c>
      <c r="H743" s="28">
        <f t="shared" si="414"/>
        <v>27</v>
      </c>
      <c r="I743" s="28">
        <v>11</v>
      </c>
      <c r="J743" s="181">
        <v>16</v>
      </c>
      <c r="K743" s="181">
        <v>2119</v>
      </c>
      <c r="L743" s="182">
        <v>18</v>
      </c>
      <c r="M743" s="182"/>
      <c r="N743" s="183">
        <f>IF(J743=0,0,(K743-L743)/J743)</f>
        <v>131.3125</v>
      </c>
      <c r="O743" s="181">
        <v>108</v>
      </c>
      <c r="P743" s="28">
        <f t="shared" ref="P743:R743" si="438">P742</f>
        <v>30</v>
      </c>
      <c r="Q743" s="28">
        <f t="shared" si="438"/>
        <v>2</v>
      </c>
      <c r="R743" s="28">
        <f t="shared" si="438"/>
        <v>61267</v>
      </c>
    </row>
    <row r="744" spans="1:20" s="29" customFormat="1" ht="15.75">
      <c r="A744" s="27">
        <f t="shared" si="412"/>
        <v>42884</v>
      </c>
      <c r="B744" s="28">
        <f t="shared" si="413"/>
        <v>24</v>
      </c>
      <c r="C744" s="88" t="s">
        <v>653</v>
      </c>
      <c r="D744" s="88"/>
      <c r="E744" s="88"/>
      <c r="F744" s="89">
        <v>75</v>
      </c>
      <c r="G744" s="39" t="s">
        <v>55</v>
      </c>
      <c r="H744" s="28">
        <f t="shared" si="414"/>
        <v>27</v>
      </c>
      <c r="I744" s="28">
        <v>11</v>
      </c>
      <c r="J744" s="181">
        <v>16</v>
      </c>
      <c r="K744" s="181">
        <v>2146</v>
      </c>
      <c r="L744" s="182">
        <v>9</v>
      </c>
      <c r="M744" s="182"/>
      <c r="N744" s="183">
        <f t="shared" ref="N744" si="439">IF(J744=0,0,(K744-L744)/J744)</f>
        <v>133.5625</v>
      </c>
      <c r="O744" s="181">
        <v>238</v>
      </c>
      <c r="P744" s="28">
        <f t="shared" ref="P744:R744" si="440">P743</f>
        <v>30</v>
      </c>
      <c r="Q744" s="28">
        <f t="shared" si="440"/>
        <v>2</v>
      </c>
      <c r="R744" s="28">
        <f t="shared" si="440"/>
        <v>61267</v>
      </c>
    </row>
    <row r="745" spans="1:20" s="29" customFormat="1" ht="15.75">
      <c r="A745" s="27">
        <f t="shared" si="412"/>
        <v>42884</v>
      </c>
      <c r="B745" s="28">
        <f t="shared" si="413"/>
        <v>25</v>
      </c>
      <c r="C745" s="88" t="s">
        <v>646</v>
      </c>
      <c r="D745" s="88"/>
      <c r="E745" s="88"/>
      <c r="F745" s="89">
        <v>74</v>
      </c>
      <c r="G745" s="39" t="s">
        <v>366</v>
      </c>
      <c r="H745" s="28">
        <f t="shared" si="414"/>
        <v>27</v>
      </c>
      <c r="I745" s="28">
        <v>27</v>
      </c>
      <c r="J745" s="181">
        <v>15</v>
      </c>
      <c r="K745" s="181">
        <v>1950</v>
      </c>
      <c r="L745" s="182">
        <v>23</v>
      </c>
      <c r="M745" s="182"/>
      <c r="N745" s="183">
        <f>IF(J745=0,0,(K745-L745)/J745)</f>
        <v>128.46666666666667</v>
      </c>
      <c r="O745" s="181">
        <v>36</v>
      </c>
      <c r="P745" s="28">
        <f t="shared" ref="P745:R745" si="441">P744</f>
        <v>30</v>
      </c>
      <c r="Q745" s="28">
        <f t="shared" si="441"/>
        <v>2</v>
      </c>
      <c r="R745" s="28">
        <f t="shared" si="441"/>
        <v>61267</v>
      </c>
    </row>
    <row r="746" spans="1:20" s="29" customFormat="1" ht="15.75">
      <c r="A746" s="27">
        <f t="shared" si="412"/>
        <v>42884</v>
      </c>
      <c r="B746" s="28">
        <f t="shared" si="413"/>
        <v>26</v>
      </c>
      <c r="C746" s="88" t="s">
        <v>657</v>
      </c>
      <c r="D746" s="88"/>
      <c r="E746" s="88"/>
      <c r="F746" s="89">
        <v>74</v>
      </c>
      <c r="G746" s="39" t="s">
        <v>366</v>
      </c>
      <c r="H746" s="28">
        <f t="shared" si="414"/>
        <v>27</v>
      </c>
      <c r="I746" s="28">
        <v>4</v>
      </c>
      <c r="J746" s="181">
        <v>16</v>
      </c>
      <c r="K746" s="181">
        <v>2149</v>
      </c>
      <c r="L746" s="182">
        <v>73</v>
      </c>
      <c r="M746" s="182"/>
      <c r="N746" s="183">
        <f>IF(J746=0,0,(K746-L746)/J746)</f>
        <v>129.75</v>
      </c>
      <c r="O746" s="181">
        <v>206</v>
      </c>
      <c r="P746" s="28">
        <f t="shared" ref="P746:R746" si="442">P745</f>
        <v>30</v>
      </c>
      <c r="Q746" s="28">
        <f t="shared" si="442"/>
        <v>2</v>
      </c>
      <c r="R746" s="28">
        <f t="shared" si="442"/>
        <v>61267</v>
      </c>
    </row>
    <row r="747" spans="1:20" s="29" customFormat="1" ht="15.75">
      <c r="A747" s="27">
        <f t="shared" si="412"/>
        <v>42884</v>
      </c>
      <c r="B747" s="28">
        <f t="shared" si="413"/>
        <v>27</v>
      </c>
      <c r="C747" s="88" t="s">
        <v>496</v>
      </c>
      <c r="D747" s="88"/>
      <c r="E747" s="88"/>
      <c r="F747" s="89">
        <v>74</v>
      </c>
      <c r="G747" s="39" t="s">
        <v>58</v>
      </c>
      <c r="H747" s="28">
        <f t="shared" si="414"/>
        <v>27</v>
      </c>
      <c r="I747" s="28">
        <v>13</v>
      </c>
      <c r="J747" s="181">
        <v>16</v>
      </c>
      <c r="K747" s="181">
        <v>2146</v>
      </c>
      <c r="L747" s="182">
        <v>0</v>
      </c>
      <c r="M747" s="182"/>
      <c r="N747" s="183">
        <f t="shared" ref="N747" si="443">IF(J747=0,0,(K747-L747)/J747)</f>
        <v>134.125</v>
      </c>
      <c r="O747" s="181">
        <v>31</v>
      </c>
      <c r="P747" s="28">
        <f t="shared" ref="P747:R747" si="444">P746</f>
        <v>30</v>
      </c>
      <c r="Q747" s="28">
        <f t="shared" si="444"/>
        <v>2</v>
      </c>
      <c r="R747" s="28">
        <f t="shared" si="444"/>
        <v>61267</v>
      </c>
    </row>
    <row r="748" spans="1:20" s="29" customFormat="1" ht="15.75">
      <c r="A748" s="27">
        <f t="shared" si="412"/>
        <v>42884</v>
      </c>
      <c r="B748" s="28">
        <f t="shared" si="413"/>
        <v>28</v>
      </c>
      <c r="C748" s="88" t="s">
        <v>656</v>
      </c>
      <c r="D748" s="88"/>
      <c r="E748" s="88"/>
      <c r="F748" s="89">
        <v>73</v>
      </c>
      <c r="G748" s="39" t="s">
        <v>56</v>
      </c>
      <c r="H748" s="28">
        <f t="shared" si="414"/>
        <v>27</v>
      </c>
      <c r="I748" s="28">
        <v>8</v>
      </c>
      <c r="J748" s="181">
        <v>16</v>
      </c>
      <c r="K748" s="181">
        <v>2123</v>
      </c>
      <c r="L748" s="182">
        <v>123</v>
      </c>
      <c r="M748" s="182"/>
      <c r="N748" s="183">
        <f>IF(J748=0,0,(K748-L748)/J748)</f>
        <v>125</v>
      </c>
      <c r="O748" s="181">
        <v>442</v>
      </c>
      <c r="P748" s="28">
        <f t="shared" ref="P748:R748" si="445">P747</f>
        <v>30</v>
      </c>
      <c r="Q748" s="28">
        <f t="shared" si="445"/>
        <v>2</v>
      </c>
      <c r="R748" s="28">
        <f t="shared" si="445"/>
        <v>61267</v>
      </c>
    </row>
    <row r="749" spans="1:20" s="29" customFormat="1" ht="15.75">
      <c r="A749" s="27">
        <f t="shared" si="412"/>
        <v>42884</v>
      </c>
      <c r="B749" s="28">
        <f t="shared" si="413"/>
        <v>29</v>
      </c>
      <c r="C749" s="29" t="s">
        <v>645</v>
      </c>
      <c r="F749" s="28">
        <v>69</v>
      </c>
      <c r="G749" s="29" t="s">
        <v>56</v>
      </c>
      <c r="H749" s="28">
        <f t="shared" si="414"/>
        <v>27</v>
      </c>
      <c r="I749" s="28">
        <v>26</v>
      </c>
      <c r="J749" s="181">
        <v>16</v>
      </c>
      <c r="K749" s="181">
        <v>2129</v>
      </c>
      <c r="L749" s="182">
        <v>21</v>
      </c>
      <c r="M749" s="182"/>
      <c r="N749" s="183">
        <f t="shared" ref="N749:N750" si="446">IF(J749=0,0,(K749-L749)/J749)</f>
        <v>131.75</v>
      </c>
      <c r="O749" s="181">
        <v>85</v>
      </c>
      <c r="P749" s="28">
        <f t="shared" ref="P749:R749" si="447">P748</f>
        <v>30</v>
      </c>
      <c r="Q749" s="28">
        <f t="shared" si="447"/>
        <v>2</v>
      </c>
      <c r="R749" s="28">
        <f t="shared" si="447"/>
        <v>61267</v>
      </c>
    </row>
    <row r="750" spans="1:20" s="29" customFormat="1" ht="16.149999999999999" thickBot="1">
      <c r="A750" s="127">
        <f t="shared" si="412"/>
        <v>42884</v>
      </c>
      <c r="B750" s="128">
        <f t="shared" si="413"/>
        <v>30</v>
      </c>
      <c r="C750" s="205" t="s">
        <v>644</v>
      </c>
      <c r="D750" s="205"/>
      <c r="E750" s="205"/>
      <c r="F750" s="163">
        <v>64</v>
      </c>
      <c r="G750" s="206" t="s">
        <v>55</v>
      </c>
      <c r="H750" s="128">
        <f t="shared" si="414"/>
        <v>27</v>
      </c>
      <c r="I750" s="128">
        <v>10</v>
      </c>
      <c r="J750" s="190">
        <v>16</v>
      </c>
      <c r="K750" s="190">
        <v>2107</v>
      </c>
      <c r="L750" s="191">
        <v>3</v>
      </c>
      <c r="M750" s="191"/>
      <c r="N750" s="192">
        <f t="shared" si="446"/>
        <v>131.5</v>
      </c>
      <c r="O750" s="190">
        <v>147</v>
      </c>
      <c r="P750" s="128">
        <f t="shared" ref="P750:R750" si="448">P749</f>
        <v>30</v>
      </c>
      <c r="Q750" s="128">
        <f t="shared" si="448"/>
        <v>2</v>
      </c>
      <c r="R750" s="128">
        <f t="shared" si="448"/>
        <v>61267</v>
      </c>
      <c r="S750" s="133"/>
    </row>
    <row r="751" spans="1:20" s="93" customFormat="1" ht="16.149999999999999" thickTop="1">
      <c r="A751" s="91">
        <f>A750+7</f>
        <v>42891</v>
      </c>
      <c r="B751" s="92">
        <f>1</f>
        <v>1</v>
      </c>
      <c r="C751" s="93" t="s">
        <v>636</v>
      </c>
      <c r="F751" s="92">
        <v>131</v>
      </c>
      <c r="G751" s="93" t="s">
        <v>55</v>
      </c>
      <c r="H751" s="92">
        <f>H750+1</f>
        <v>28</v>
      </c>
      <c r="I751" s="92">
        <v>7</v>
      </c>
      <c r="J751" s="175">
        <v>16</v>
      </c>
      <c r="K751" s="175">
        <v>2147</v>
      </c>
      <c r="L751" s="178">
        <v>7</v>
      </c>
      <c r="M751" s="178"/>
      <c r="N751" s="177">
        <f>IF(J751=0,0,(K751-L751)/J751)</f>
        <v>133.75</v>
      </c>
      <c r="O751" s="175">
        <v>515</v>
      </c>
      <c r="P751" s="92">
        <f>COUNTA(C751:C780)</f>
        <v>30</v>
      </c>
      <c r="Q751" s="92">
        <v>4</v>
      </c>
      <c r="R751" s="92">
        <f>SUM(K751:K780)</f>
        <v>48326</v>
      </c>
      <c r="S751" s="197">
        <f>SUM(L751:L780)</f>
        <v>1340</v>
      </c>
      <c r="T751" s="94"/>
    </row>
    <row r="752" spans="1:20" s="93" customFormat="1" ht="15.75">
      <c r="A752" s="91">
        <f t="shared" si="412"/>
        <v>42891</v>
      </c>
      <c r="B752" s="92">
        <f t="shared" si="413"/>
        <v>2</v>
      </c>
      <c r="C752" s="93" t="s">
        <v>637</v>
      </c>
      <c r="F752" s="92">
        <v>120</v>
      </c>
      <c r="G752" s="93" t="s">
        <v>55</v>
      </c>
      <c r="H752" s="92">
        <f t="shared" si="414"/>
        <v>28</v>
      </c>
      <c r="I752" s="92">
        <v>27</v>
      </c>
      <c r="J752" s="175">
        <v>16</v>
      </c>
      <c r="K752" s="175">
        <v>2160</v>
      </c>
      <c r="L752" s="178">
        <v>1</v>
      </c>
      <c r="M752" s="178"/>
      <c r="N752" s="177">
        <f>IF(J752=0,0,(K752-L752)/J752)</f>
        <v>134.9375</v>
      </c>
      <c r="O752" s="175">
        <v>187</v>
      </c>
      <c r="P752" s="92">
        <f t="shared" ref="P752:R752" si="449">P751</f>
        <v>30</v>
      </c>
      <c r="Q752" s="92">
        <f t="shared" si="449"/>
        <v>4</v>
      </c>
      <c r="R752" s="92">
        <f t="shared" si="449"/>
        <v>48326</v>
      </c>
      <c r="S752" s="93" t="s">
        <v>463</v>
      </c>
      <c r="T752" s="94"/>
    </row>
    <row r="753" spans="1:19" s="93" customFormat="1" ht="15.75">
      <c r="A753" s="91">
        <f t="shared" si="412"/>
        <v>42891</v>
      </c>
      <c r="B753" s="92">
        <f t="shared" si="413"/>
        <v>3</v>
      </c>
      <c r="C753" s="119" t="s">
        <v>634</v>
      </c>
      <c r="D753" s="119"/>
      <c r="E753" s="119"/>
      <c r="F753" s="120">
        <v>119</v>
      </c>
      <c r="G753" s="119" t="s">
        <v>56</v>
      </c>
      <c r="H753" s="92">
        <f t="shared" si="414"/>
        <v>28</v>
      </c>
      <c r="I753" s="92">
        <v>3</v>
      </c>
      <c r="J753" s="175">
        <v>16</v>
      </c>
      <c r="K753" s="175">
        <v>2160</v>
      </c>
      <c r="L753" s="178">
        <v>126</v>
      </c>
      <c r="M753" s="178"/>
      <c r="N753" s="177">
        <f>IF(J753=0,0,(K753-L753)/J753)</f>
        <v>127.125</v>
      </c>
      <c r="O753" s="236">
        <v>0</v>
      </c>
      <c r="P753" s="92">
        <f t="shared" ref="P753:R753" si="450">P752</f>
        <v>30</v>
      </c>
      <c r="Q753" s="92">
        <f t="shared" si="450"/>
        <v>4</v>
      </c>
      <c r="R753" s="92">
        <f t="shared" si="450"/>
        <v>48326</v>
      </c>
      <c r="S753" s="177">
        <f>AVERAGE(N751:N780)</f>
        <v>99.518798840048845</v>
      </c>
    </row>
    <row r="754" spans="1:19" s="93" customFormat="1" ht="15.75">
      <c r="A754" s="91">
        <f t="shared" si="412"/>
        <v>42891</v>
      </c>
      <c r="B754" s="92">
        <f t="shared" si="413"/>
        <v>4</v>
      </c>
      <c r="C754" s="99" t="s">
        <v>638</v>
      </c>
      <c r="D754" s="99"/>
      <c r="E754" s="99"/>
      <c r="F754" s="100">
        <v>106</v>
      </c>
      <c r="G754" s="101" t="s">
        <v>56</v>
      </c>
      <c r="H754" s="92">
        <f t="shared" si="414"/>
        <v>28</v>
      </c>
      <c r="I754" s="92">
        <v>2</v>
      </c>
      <c r="J754" s="175">
        <v>16</v>
      </c>
      <c r="K754" s="175">
        <v>2153</v>
      </c>
      <c r="L754" s="178">
        <v>66</v>
      </c>
      <c r="M754" s="178"/>
      <c r="N754" s="177">
        <f>IF(J754=0,0,(K754-L754)/J754)</f>
        <v>130.4375</v>
      </c>
      <c r="O754" s="175">
        <v>290</v>
      </c>
      <c r="P754" s="92">
        <f t="shared" ref="P754:R754" si="451">P753</f>
        <v>30</v>
      </c>
      <c r="Q754" s="92">
        <f t="shared" si="451"/>
        <v>4</v>
      </c>
      <c r="R754" s="92">
        <f t="shared" si="451"/>
        <v>48326</v>
      </c>
      <c r="S754" s="93" t="s">
        <v>491</v>
      </c>
    </row>
    <row r="755" spans="1:19" s="93" customFormat="1" ht="15.75">
      <c r="A755" s="91">
        <f t="shared" si="412"/>
        <v>42891</v>
      </c>
      <c r="B755" s="92">
        <f t="shared" si="413"/>
        <v>5</v>
      </c>
      <c r="C755" s="99" t="s">
        <v>639</v>
      </c>
      <c r="D755" s="99"/>
      <c r="E755" s="99"/>
      <c r="F755" s="100">
        <v>105</v>
      </c>
      <c r="G755" s="101" t="s">
        <v>55</v>
      </c>
      <c r="H755" s="92">
        <f t="shared" si="414"/>
        <v>28</v>
      </c>
      <c r="I755" s="92">
        <v>17</v>
      </c>
      <c r="J755" s="175">
        <v>16</v>
      </c>
      <c r="K755" s="175">
        <v>2118</v>
      </c>
      <c r="L755" s="178">
        <v>28</v>
      </c>
      <c r="M755" s="178"/>
      <c r="N755" s="177">
        <f t="shared" ref="N755" si="452">IF(J755=0,0,(K755-L755)/J755)</f>
        <v>130.625</v>
      </c>
      <c r="O755" s="175">
        <v>241</v>
      </c>
      <c r="P755" s="92">
        <f t="shared" ref="P755:R755" si="453">P754</f>
        <v>30</v>
      </c>
      <c r="Q755" s="92">
        <f t="shared" si="453"/>
        <v>4</v>
      </c>
      <c r="R755" s="92">
        <f t="shared" si="453"/>
        <v>48326</v>
      </c>
      <c r="S755" s="177">
        <f>AVERAGE(F751:F780)</f>
        <v>90.2</v>
      </c>
    </row>
    <row r="756" spans="1:19" s="93" customFormat="1" ht="15.75">
      <c r="A756" s="91">
        <f t="shared" si="412"/>
        <v>42891</v>
      </c>
      <c r="B756" s="92">
        <f t="shared" si="413"/>
        <v>6</v>
      </c>
      <c r="C756" s="99" t="s">
        <v>640</v>
      </c>
      <c r="D756" s="99"/>
      <c r="E756" s="99"/>
      <c r="F756" s="100">
        <v>103</v>
      </c>
      <c r="G756" s="97" t="s">
        <v>55</v>
      </c>
      <c r="H756" s="92">
        <f t="shared" si="414"/>
        <v>28</v>
      </c>
      <c r="I756" s="92">
        <v>22</v>
      </c>
      <c r="J756" s="175">
        <v>16</v>
      </c>
      <c r="K756" s="175">
        <v>2160</v>
      </c>
      <c r="L756" s="178">
        <v>26</v>
      </c>
      <c r="M756" s="178"/>
      <c r="N756" s="177">
        <f>IF(J756=0,0,(K756-L756)/J756)</f>
        <v>133.375</v>
      </c>
      <c r="O756" s="175">
        <v>244</v>
      </c>
      <c r="P756" s="92">
        <f t="shared" ref="P756:R756" si="454">P755</f>
        <v>30</v>
      </c>
      <c r="Q756" s="92">
        <f t="shared" si="454"/>
        <v>4</v>
      </c>
      <c r="R756" s="92">
        <f t="shared" si="454"/>
        <v>48326</v>
      </c>
      <c r="S756" s="93" t="s">
        <v>625</v>
      </c>
    </row>
    <row r="757" spans="1:19" s="93" customFormat="1" ht="15.75">
      <c r="A757" s="91">
        <f t="shared" si="412"/>
        <v>42891</v>
      </c>
      <c r="B757" s="92">
        <f t="shared" si="413"/>
        <v>7</v>
      </c>
      <c r="C757" s="99" t="s">
        <v>641</v>
      </c>
      <c r="D757" s="99"/>
      <c r="E757" s="99"/>
      <c r="F757" s="100">
        <v>99</v>
      </c>
      <c r="G757" s="101" t="s">
        <v>55</v>
      </c>
      <c r="H757" s="92">
        <f t="shared" si="414"/>
        <v>28</v>
      </c>
      <c r="I757" s="92">
        <v>25</v>
      </c>
      <c r="J757" s="175">
        <v>16</v>
      </c>
      <c r="K757" s="175">
        <v>2160</v>
      </c>
      <c r="L757" s="178">
        <v>31</v>
      </c>
      <c r="M757" s="178"/>
      <c r="N757" s="177">
        <f t="shared" ref="N757:N770" si="455">IF(J757=0,0,(K757-L757)/J757)</f>
        <v>133.0625</v>
      </c>
      <c r="O757" s="175">
        <v>219</v>
      </c>
      <c r="P757" s="92">
        <f t="shared" ref="P757:R757" si="456">P756</f>
        <v>30</v>
      </c>
      <c r="Q757" s="92">
        <f t="shared" si="456"/>
        <v>4</v>
      </c>
      <c r="R757" s="92">
        <f t="shared" si="456"/>
        <v>48326</v>
      </c>
      <c r="S757" s="212">
        <f>S753*P751*16</f>
        <v>47769.023443223443</v>
      </c>
    </row>
    <row r="758" spans="1:19" s="93" customFormat="1" ht="15.75">
      <c r="A758" s="91">
        <f t="shared" si="412"/>
        <v>42891</v>
      </c>
      <c r="B758" s="92">
        <f t="shared" si="413"/>
        <v>8</v>
      </c>
      <c r="C758" s="93" t="s">
        <v>643</v>
      </c>
      <c r="F758" s="92">
        <v>95</v>
      </c>
      <c r="G758" s="93" t="s">
        <v>55</v>
      </c>
      <c r="H758" s="92">
        <f t="shared" si="414"/>
        <v>28</v>
      </c>
      <c r="I758" s="92">
        <v>18</v>
      </c>
      <c r="J758" s="175">
        <v>16</v>
      </c>
      <c r="K758" s="175">
        <v>2141</v>
      </c>
      <c r="L758" s="178">
        <v>23</v>
      </c>
      <c r="M758" s="178"/>
      <c r="N758" s="177">
        <f t="shared" si="455"/>
        <v>132.375</v>
      </c>
      <c r="O758" s="175">
        <v>290</v>
      </c>
      <c r="P758" s="92">
        <f t="shared" ref="P758:R758" si="457">P757</f>
        <v>30</v>
      </c>
      <c r="Q758" s="92">
        <f t="shared" si="457"/>
        <v>4</v>
      </c>
      <c r="R758" s="92">
        <f t="shared" si="457"/>
        <v>48326</v>
      </c>
      <c r="S758" s="93" t="s">
        <v>505</v>
      </c>
    </row>
    <row r="759" spans="1:19" s="93" customFormat="1" ht="15.75">
      <c r="A759" s="91">
        <f t="shared" si="412"/>
        <v>42891</v>
      </c>
      <c r="B759" s="92">
        <f t="shared" si="413"/>
        <v>9</v>
      </c>
      <c r="C759" s="125" t="s">
        <v>543</v>
      </c>
      <c r="D759" s="125"/>
      <c r="E759" s="125"/>
      <c r="F759" s="126">
        <v>94</v>
      </c>
      <c r="G759" s="125" t="s">
        <v>55</v>
      </c>
      <c r="H759" s="92">
        <f t="shared" si="414"/>
        <v>28</v>
      </c>
      <c r="I759" s="92">
        <v>6</v>
      </c>
      <c r="J759" s="175">
        <v>16</v>
      </c>
      <c r="K759" s="175">
        <v>0</v>
      </c>
      <c r="L759" s="178">
        <v>0</v>
      </c>
      <c r="M759" s="178"/>
      <c r="N759" s="177">
        <f t="shared" si="455"/>
        <v>0</v>
      </c>
      <c r="O759" s="175">
        <v>66</v>
      </c>
      <c r="P759" s="92">
        <f t="shared" ref="P759:R759" si="458">P758</f>
        <v>30</v>
      </c>
      <c r="Q759" s="92">
        <f t="shared" si="458"/>
        <v>4</v>
      </c>
      <c r="R759" s="92">
        <f t="shared" si="458"/>
        <v>48326</v>
      </c>
      <c r="S759" s="177">
        <f>AVERAGE(I751:I780)</f>
        <v>14.533333333333333</v>
      </c>
    </row>
    <row r="760" spans="1:19" s="93" customFormat="1" ht="15.75">
      <c r="A760" s="91">
        <f t="shared" si="412"/>
        <v>42891</v>
      </c>
      <c r="B760" s="92">
        <f t="shared" si="413"/>
        <v>10</v>
      </c>
      <c r="C760" s="174" t="s">
        <v>642</v>
      </c>
      <c r="D760" s="174"/>
      <c r="E760" s="174"/>
      <c r="F760" s="126">
        <v>94</v>
      </c>
      <c r="G760" s="125" t="s">
        <v>10</v>
      </c>
      <c r="H760" s="92">
        <f t="shared" si="414"/>
        <v>28</v>
      </c>
      <c r="I760" s="92">
        <v>26</v>
      </c>
      <c r="J760" s="175">
        <v>16</v>
      </c>
      <c r="K760" s="175">
        <v>0</v>
      </c>
      <c r="L760" s="178">
        <v>29</v>
      </c>
      <c r="M760" s="178"/>
      <c r="N760" s="177">
        <f t="shared" ref="N760" si="459">IF(J760=0,0,(K760-L760)/J760)</f>
        <v>-1.8125</v>
      </c>
      <c r="O760" s="175">
        <v>249</v>
      </c>
      <c r="P760" s="92">
        <f t="shared" ref="P760:R760" si="460">P759</f>
        <v>30</v>
      </c>
      <c r="Q760" s="92">
        <f t="shared" si="460"/>
        <v>4</v>
      </c>
      <c r="R760" s="92">
        <f t="shared" si="460"/>
        <v>48326</v>
      </c>
    </row>
    <row r="761" spans="1:19" s="93" customFormat="1" ht="15.75">
      <c r="A761" s="91">
        <f t="shared" si="412"/>
        <v>42891</v>
      </c>
      <c r="B761" s="92">
        <f t="shared" si="413"/>
        <v>11</v>
      </c>
      <c r="C761" s="189" t="s">
        <v>659</v>
      </c>
      <c r="D761" s="189"/>
      <c r="E761" s="189"/>
      <c r="F761" s="167">
        <v>94</v>
      </c>
      <c r="G761" s="93" t="s">
        <v>55</v>
      </c>
      <c r="H761" s="92">
        <f t="shared" si="414"/>
        <v>28</v>
      </c>
      <c r="I761" s="92">
        <v>1</v>
      </c>
      <c r="J761" s="175">
        <v>16</v>
      </c>
      <c r="K761" s="175">
        <v>2129</v>
      </c>
      <c r="L761" s="178">
        <v>5</v>
      </c>
      <c r="M761" s="178"/>
      <c r="N761" s="177">
        <f t="shared" ref="N761" si="461">IF(J761=0,0,(K761-L761)/J761)</f>
        <v>132.75</v>
      </c>
      <c r="O761" s="175">
        <v>557</v>
      </c>
      <c r="P761" s="92">
        <f t="shared" ref="P761:R761" si="462">P760</f>
        <v>30</v>
      </c>
      <c r="Q761" s="92">
        <f t="shared" si="462"/>
        <v>4</v>
      </c>
      <c r="R761" s="92">
        <f t="shared" si="462"/>
        <v>48326</v>
      </c>
    </row>
    <row r="762" spans="1:19" s="93" customFormat="1" ht="15.75">
      <c r="A762" s="91">
        <f t="shared" si="412"/>
        <v>42891</v>
      </c>
      <c r="B762" s="92">
        <f t="shared" si="413"/>
        <v>12</v>
      </c>
      <c r="C762" s="93" t="s">
        <v>658</v>
      </c>
      <c r="F762" s="92">
        <v>93</v>
      </c>
      <c r="G762" s="93" t="s">
        <v>56</v>
      </c>
      <c r="H762" s="92">
        <f t="shared" si="414"/>
        <v>28</v>
      </c>
      <c r="I762" s="92">
        <v>18</v>
      </c>
      <c r="J762" s="175">
        <v>16</v>
      </c>
      <c r="K762" s="175">
        <v>2120</v>
      </c>
      <c r="L762" s="178">
        <v>31</v>
      </c>
      <c r="M762" s="178"/>
      <c r="N762" s="177">
        <f t="shared" si="455"/>
        <v>130.5625</v>
      </c>
      <c r="O762" s="175">
        <v>65</v>
      </c>
      <c r="P762" s="92">
        <f t="shared" ref="P762:R762" si="463">P761</f>
        <v>30</v>
      </c>
      <c r="Q762" s="92">
        <f t="shared" si="463"/>
        <v>4</v>
      </c>
      <c r="R762" s="92">
        <f t="shared" si="463"/>
        <v>48326</v>
      </c>
    </row>
    <row r="763" spans="1:19" s="93" customFormat="1" ht="15.75">
      <c r="A763" s="91">
        <f t="shared" si="412"/>
        <v>42891</v>
      </c>
      <c r="B763" s="92">
        <f t="shared" si="413"/>
        <v>13</v>
      </c>
      <c r="C763" s="125" t="s">
        <v>651</v>
      </c>
      <c r="D763" s="125"/>
      <c r="E763" s="125"/>
      <c r="F763" s="126">
        <v>90</v>
      </c>
      <c r="G763" s="125" t="s">
        <v>55</v>
      </c>
      <c r="H763" s="92">
        <f t="shared" si="414"/>
        <v>28</v>
      </c>
      <c r="I763" s="92">
        <v>26</v>
      </c>
      <c r="J763" s="175">
        <v>16</v>
      </c>
      <c r="K763" s="175">
        <v>0</v>
      </c>
      <c r="L763" s="178">
        <v>113</v>
      </c>
      <c r="M763" s="178"/>
      <c r="N763" s="177">
        <f t="shared" si="455"/>
        <v>-7.0625</v>
      </c>
      <c r="O763" s="175">
        <v>1028</v>
      </c>
      <c r="P763" s="92">
        <f t="shared" ref="P763:R763" si="464">P762</f>
        <v>30</v>
      </c>
      <c r="Q763" s="92">
        <f t="shared" si="464"/>
        <v>4</v>
      </c>
      <c r="R763" s="92">
        <f t="shared" si="464"/>
        <v>48326</v>
      </c>
      <c r="S763" s="177"/>
    </row>
    <row r="764" spans="1:19" s="93" customFormat="1" ht="15.75">
      <c r="A764" s="91">
        <f t="shared" si="412"/>
        <v>42891</v>
      </c>
      <c r="B764" s="92">
        <f t="shared" si="413"/>
        <v>14</v>
      </c>
      <c r="C764" s="189" t="s">
        <v>660</v>
      </c>
      <c r="D764" s="189"/>
      <c r="E764" s="189"/>
      <c r="F764" s="167">
        <v>90</v>
      </c>
      <c r="G764" s="117" t="s">
        <v>58</v>
      </c>
      <c r="H764" s="92">
        <f t="shared" si="414"/>
        <v>28</v>
      </c>
      <c r="I764" s="92">
        <v>1</v>
      </c>
      <c r="J764" s="175">
        <v>16</v>
      </c>
      <c r="K764" s="175">
        <v>2138</v>
      </c>
      <c r="L764" s="178">
        <v>82</v>
      </c>
      <c r="M764" s="178"/>
      <c r="N764" s="177">
        <f t="shared" si="455"/>
        <v>128.5</v>
      </c>
      <c r="O764" s="175">
        <v>353</v>
      </c>
      <c r="P764" s="92">
        <f t="shared" ref="P764:R764" si="465">P763</f>
        <v>30</v>
      </c>
      <c r="Q764" s="92">
        <f t="shared" si="465"/>
        <v>4</v>
      </c>
      <c r="R764" s="92">
        <f t="shared" si="465"/>
        <v>48326</v>
      </c>
    </row>
    <row r="765" spans="1:19" s="93" customFormat="1" ht="15.75">
      <c r="A765" s="91">
        <f t="shared" si="412"/>
        <v>42891</v>
      </c>
      <c r="B765" s="92">
        <f t="shared" si="413"/>
        <v>15</v>
      </c>
      <c r="C765" s="93" t="s">
        <v>466</v>
      </c>
      <c r="F765" s="92">
        <v>89</v>
      </c>
      <c r="G765" s="93" t="s">
        <v>56</v>
      </c>
      <c r="H765" s="92">
        <f t="shared" si="414"/>
        <v>28</v>
      </c>
      <c r="I765" s="92">
        <v>10</v>
      </c>
      <c r="J765" s="175">
        <v>13</v>
      </c>
      <c r="K765" s="175">
        <v>1715</v>
      </c>
      <c r="L765" s="178">
        <v>49</v>
      </c>
      <c r="M765" s="178"/>
      <c r="N765" s="177">
        <f t="shared" si="455"/>
        <v>128.15384615384616</v>
      </c>
      <c r="O765" s="175">
        <v>28</v>
      </c>
      <c r="P765" s="92">
        <f t="shared" ref="P765:R765" si="466">P764</f>
        <v>30</v>
      </c>
      <c r="Q765" s="92">
        <f t="shared" si="466"/>
        <v>4</v>
      </c>
      <c r="R765" s="92">
        <f t="shared" si="466"/>
        <v>48326</v>
      </c>
      <c r="S765" s="92"/>
    </row>
    <row r="766" spans="1:19" s="93" customFormat="1" ht="15.75">
      <c r="A766" s="91">
        <f t="shared" si="412"/>
        <v>42891</v>
      </c>
      <c r="B766" s="92">
        <f t="shared" si="413"/>
        <v>16</v>
      </c>
      <c r="C766" s="93" t="s">
        <v>655</v>
      </c>
      <c r="F766" s="92">
        <v>87</v>
      </c>
      <c r="G766" s="93" t="s">
        <v>55</v>
      </c>
      <c r="H766" s="92">
        <f t="shared" si="414"/>
        <v>28</v>
      </c>
      <c r="I766" s="92">
        <v>25</v>
      </c>
      <c r="J766" s="175">
        <v>16</v>
      </c>
      <c r="K766" s="175">
        <v>2121</v>
      </c>
      <c r="L766" s="178">
        <v>146</v>
      </c>
      <c r="M766" s="178"/>
      <c r="N766" s="177">
        <f t="shared" si="455"/>
        <v>123.4375</v>
      </c>
      <c r="O766" s="175">
        <v>125</v>
      </c>
      <c r="P766" s="92">
        <f t="shared" ref="P766:R766" si="467">P765</f>
        <v>30</v>
      </c>
      <c r="Q766" s="92">
        <f t="shared" si="467"/>
        <v>4</v>
      </c>
      <c r="R766" s="92">
        <f t="shared" si="467"/>
        <v>48326</v>
      </c>
    </row>
    <row r="767" spans="1:19" s="93" customFormat="1" ht="15.75">
      <c r="A767" s="91">
        <f t="shared" si="412"/>
        <v>42891</v>
      </c>
      <c r="B767" s="92">
        <f t="shared" si="413"/>
        <v>17</v>
      </c>
      <c r="C767" s="93" t="s">
        <v>650</v>
      </c>
      <c r="F767" s="92">
        <v>87</v>
      </c>
      <c r="G767" s="93" t="s">
        <v>58</v>
      </c>
      <c r="H767" s="92">
        <f t="shared" si="414"/>
        <v>28</v>
      </c>
      <c r="I767" s="92">
        <v>3</v>
      </c>
      <c r="J767" s="175">
        <v>16</v>
      </c>
      <c r="K767" s="175">
        <v>2093</v>
      </c>
      <c r="L767" s="178">
        <v>0</v>
      </c>
      <c r="M767" s="178"/>
      <c r="N767" s="177">
        <f t="shared" si="455"/>
        <v>130.8125</v>
      </c>
      <c r="O767" s="175">
        <v>161</v>
      </c>
      <c r="P767" s="92">
        <f t="shared" ref="P767:R767" si="468">P766</f>
        <v>30</v>
      </c>
      <c r="Q767" s="92">
        <f t="shared" si="468"/>
        <v>4</v>
      </c>
      <c r="R767" s="92">
        <f t="shared" si="468"/>
        <v>48326</v>
      </c>
    </row>
    <row r="768" spans="1:19" s="93" customFormat="1" ht="15.75">
      <c r="A768" s="91">
        <f t="shared" si="412"/>
        <v>42891</v>
      </c>
      <c r="B768" s="92">
        <f t="shared" si="413"/>
        <v>18</v>
      </c>
      <c r="C768" s="93" t="s">
        <v>536</v>
      </c>
      <c r="F768" s="92">
        <v>86</v>
      </c>
      <c r="G768" s="93" t="s">
        <v>56</v>
      </c>
      <c r="H768" s="92">
        <f t="shared" si="414"/>
        <v>28</v>
      </c>
      <c r="I768" s="92">
        <v>27</v>
      </c>
      <c r="J768" s="175">
        <v>16</v>
      </c>
      <c r="K768" s="175">
        <v>2108</v>
      </c>
      <c r="L768" s="178">
        <v>21</v>
      </c>
      <c r="M768" s="178"/>
      <c r="N768" s="177">
        <f t="shared" si="455"/>
        <v>130.4375</v>
      </c>
      <c r="O768" s="175">
        <v>72</v>
      </c>
      <c r="P768" s="92">
        <f t="shared" ref="P768:R768" si="469">P767</f>
        <v>30</v>
      </c>
      <c r="Q768" s="92">
        <f t="shared" si="469"/>
        <v>4</v>
      </c>
      <c r="R768" s="92">
        <f t="shared" si="469"/>
        <v>48326</v>
      </c>
    </row>
    <row r="769" spans="1:20" s="93" customFormat="1" ht="15.75">
      <c r="A769" s="91">
        <f t="shared" si="412"/>
        <v>42891</v>
      </c>
      <c r="B769" s="92">
        <f t="shared" si="413"/>
        <v>19</v>
      </c>
      <c r="C769" s="93" t="s">
        <v>649</v>
      </c>
      <c r="F769" s="92">
        <v>86</v>
      </c>
      <c r="G769" s="93" t="s">
        <v>55</v>
      </c>
      <c r="H769" s="92">
        <f t="shared" si="414"/>
        <v>28</v>
      </c>
      <c r="I769" s="92">
        <v>25</v>
      </c>
      <c r="J769" s="176">
        <v>16</v>
      </c>
      <c r="K769" s="175">
        <v>2129</v>
      </c>
      <c r="L769" s="178">
        <v>25</v>
      </c>
      <c r="M769" s="178"/>
      <c r="N769" s="177">
        <f t="shared" si="455"/>
        <v>131.5</v>
      </c>
      <c r="O769" s="176">
        <v>163</v>
      </c>
      <c r="P769" s="92">
        <f t="shared" ref="P769:R769" si="470">P768</f>
        <v>30</v>
      </c>
      <c r="Q769" s="92">
        <f t="shared" si="470"/>
        <v>4</v>
      </c>
      <c r="R769" s="92">
        <f t="shared" si="470"/>
        <v>48326</v>
      </c>
    </row>
    <row r="770" spans="1:20" s="93" customFormat="1" ht="15.75">
      <c r="A770" s="91">
        <f t="shared" si="412"/>
        <v>42891</v>
      </c>
      <c r="B770" s="92">
        <f t="shared" si="413"/>
        <v>20</v>
      </c>
      <c r="C770" s="125" t="s">
        <v>652</v>
      </c>
      <c r="D770" s="125"/>
      <c r="E770" s="125"/>
      <c r="F770" s="126">
        <v>85</v>
      </c>
      <c r="G770" s="125" t="s">
        <v>55</v>
      </c>
      <c r="H770" s="92">
        <f t="shared" si="414"/>
        <v>28</v>
      </c>
      <c r="I770" s="92">
        <v>9</v>
      </c>
      <c r="J770" s="176">
        <v>16</v>
      </c>
      <c r="K770" s="175">
        <v>0</v>
      </c>
      <c r="L770" s="178">
        <v>30</v>
      </c>
      <c r="M770" s="178"/>
      <c r="N770" s="177">
        <f t="shared" si="455"/>
        <v>-1.875</v>
      </c>
      <c r="O770" s="176">
        <v>393</v>
      </c>
      <c r="P770" s="92">
        <f t="shared" ref="P770:R770" si="471">P769</f>
        <v>30</v>
      </c>
      <c r="Q770" s="92">
        <f t="shared" si="471"/>
        <v>4</v>
      </c>
      <c r="R770" s="92">
        <f t="shared" si="471"/>
        <v>48326</v>
      </c>
    </row>
    <row r="771" spans="1:20" s="93" customFormat="1" ht="15.75">
      <c r="A771" s="91">
        <f t="shared" si="412"/>
        <v>42891</v>
      </c>
      <c r="B771" s="92">
        <f t="shared" si="413"/>
        <v>21</v>
      </c>
      <c r="C771" s="93" t="s">
        <v>654</v>
      </c>
      <c r="F771" s="92">
        <v>84</v>
      </c>
      <c r="G771" s="93" t="s">
        <v>55</v>
      </c>
      <c r="H771" s="92">
        <f t="shared" si="414"/>
        <v>28</v>
      </c>
      <c r="I771" s="92">
        <v>3</v>
      </c>
      <c r="J771" s="175">
        <v>16</v>
      </c>
      <c r="K771" s="175">
        <v>2120</v>
      </c>
      <c r="L771" s="178">
        <v>175</v>
      </c>
      <c r="M771" s="178"/>
      <c r="N771" s="177">
        <f>IF(J771=0,0,(K771-L771)/J771)</f>
        <v>121.5625</v>
      </c>
      <c r="O771" s="175">
        <v>553</v>
      </c>
      <c r="P771" s="92">
        <f t="shared" ref="P771:R771" si="472">P770</f>
        <v>30</v>
      </c>
      <c r="Q771" s="92">
        <f t="shared" si="472"/>
        <v>4</v>
      </c>
      <c r="R771" s="92">
        <f t="shared" si="472"/>
        <v>48326</v>
      </c>
    </row>
    <row r="772" spans="1:20" s="93" customFormat="1" ht="15.75">
      <c r="A772" s="91">
        <f t="shared" si="412"/>
        <v>42891</v>
      </c>
      <c r="B772" s="92">
        <f t="shared" si="413"/>
        <v>22</v>
      </c>
      <c r="C772" s="93" t="s">
        <v>648</v>
      </c>
      <c r="F772" s="92">
        <v>80</v>
      </c>
      <c r="G772" s="93" t="s">
        <v>55</v>
      </c>
      <c r="H772" s="92">
        <f t="shared" si="414"/>
        <v>28</v>
      </c>
      <c r="I772" s="92">
        <v>17</v>
      </c>
      <c r="J772" s="176">
        <v>16</v>
      </c>
      <c r="K772" s="175">
        <v>2135</v>
      </c>
      <c r="L772" s="178">
        <v>34</v>
      </c>
      <c r="M772" s="178"/>
      <c r="N772" s="177">
        <f t="shared" ref="N772" si="473">IF(J772=0,0,(K772-L772)/J772)</f>
        <v>131.3125</v>
      </c>
      <c r="O772" s="176">
        <v>107</v>
      </c>
      <c r="P772" s="92">
        <f t="shared" ref="P772:R772" si="474">P771</f>
        <v>30</v>
      </c>
      <c r="Q772" s="92">
        <f t="shared" si="474"/>
        <v>4</v>
      </c>
      <c r="R772" s="92">
        <f t="shared" si="474"/>
        <v>48326</v>
      </c>
    </row>
    <row r="773" spans="1:20" s="93" customFormat="1" ht="15.75">
      <c r="A773" s="91">
        <f t="shared" si="412"/>
        <v>42891</v>
      </c>
      <c r="B773" s="92">
        <f t="shared" si="413"/>
        <v>23</v>
      </c>
      <c r="C773" s="99" t="s">
        <v>647</v>
      </c>
      <c r="D773" s="99"/>
      <c r="E773" s="99"/>
      <c r="F773" s="100">
        <v>79</v>
      </c>
      <c r="G773" s="93" t="s">
        <v>55</v>
      </c>
      <c r="H773" s="92">
        <f t="shared" si="414"/>
        <v>28</v>
      </c>
      <c r="I773" s="92">
        <v>12</v>
      </c>
      <c r="J773" s="175">
        <v>16</v>
      </c>
      <c r="K773" s="175">
        <v>2126</v>
      </c>
      <c r="L773" s="178">
        <v>26</v>
      </c>
      <c r="M773" s="178"/>
      <c r="N773" s="177">
        <f>IF(J773=0,0,(K773-L773)/J773)</f>
        <v>131.25</v>
      </c>
      <c r="O773" s="175">
        <v>127</v>
      </c>
      <c r="P773" s="92">
        <f t="shared" ref="P773:R773" si="475">P772</f>
        <v>30</v>
      </c>
      <c r="Q773" s="92">
        <f t="shared" si="475"/>
        <v>4</v>
      </c>
      <c r="R773" s="92">
        <f t="shared" si="475"/>
        <v>48326</v>
      </c>
    </row>
    <row r="774" spans="1:20" s="93" customFormat="1" ht="15.75">
      <c r="A774" s="91">
        <f t="shared" si="412"/>
        <v>42891</v>
      </c>
      <c r="B774" s="92">
        <f t="shared" si="413"/>
        <v>24</v>
      </c>
      <c r="C774" s="174" t="s">
        <v>653</v>
      </c>
      <c r="D774" s="174"/>
      <c r="E774" s="174"/>
      <c r="F774" s="126">
        <v>76</v>
      </c>
      <c r="G774" s="125" t="s">
        <v>55</v>
      </c>
      <c r="H774" s="92">
        <f t="shared" si="414"/>
        <v>28</v>
      </c>
      <c r="I774" s="92">
        <v>12</v>
      </c>
      <c r="J774" s="175">
        <v>16</v>
      </c>
      <c r="K774" s="175">
        <v>0</v>
      </c>
      <c r="L774" s="178">
        <v>5</v>
      </c>
      <c r="M774" s="178"/>
      <c r="N774" s="177">
        <f t="shared" ref="N774" si="476">IF(J774=0,0,(K774-L774)/J774)</f>
        <v>-0.3125</v>
      </c>
      <c r="O774" s="175">
        <v>223</v>
      </c>
      <c r="P774" s="92">
        <f t="shared" ref="P774:R774" si="477">P773</f>
        <v>30</v>
      </c>
      <c r="Q774" s="92">
        <f t="shared" si="477"/>
        <v>4</v>
      </c>
      <c r="R774" s="92">
        <f t="shared" si="477"/>
        <v>48326</v>
      </c>
    </row>
    <row r="775" spans="1:20" s="93" customFormat="1" ht="15.75">
      <c r="A775" s="91">
        <f t="shared" si="412"/>
        <v>42891</v>
      </c>
      <c r="B775" s="92">
        <f t="shared" si="413"/>
        <v>25</v>
      </c>
      <c r="C775" s="174" t="s">
        <v>656</v>
      </c>
      <c r="D775" s="174"/>
      <c r="E775" s="174"/>
      <c r="F775" s="126">
        <v>75</v>
      </c>
      <c r="G775" s="125" t="s">
        <v>56</v>
      </c>
      <c r="H775" s="92">
        <f t="shared" si="414"/>
        <v>28</v>
      </c>
      <c r="I775" s="92">
        <v>9</v>
      </c>
      <c r="J775" s="175">
        <v>15</v>
      </c>
      <c r="K775" s="175">
        <v>0</v>
      </c>
      <c r="L775" s="178">
        <v>151</v>
      </c>
      <c r="M775" s="178"/>
      <c r="N775" s="177">
        <f>IF(J775=0,0,(K775-L775)/J775)</f>
        <v>-10.066666666666666</v>
      </c>
      <c r="O775" s="175">
        <v>210</v>
      </c>
      <c r="P775" s="92">
        <f t="shared" ref="P775:R775" si="478">P774</f>
        <v>30</v>
      </c>
      <c r="Q775" s="92">
        <f t="shared" si="478"/>
        <v>4</v>
      </c>
      <c r="R775" s="92">
        <f t="shared" si="478"/>
        <v>48326</v>
      </c>
    </row>
    <row r="776" spans="1:20" s="93" customFormat="1" ht="15.75">
      <c r="A776" s="91">
        <f t="shared" si="412"/>
        <v>42891</v>
      </c>
      <c r="B776" s="92">
        <f t="shared" si="413"/>
        <v>26</v>
      </c>
      <c r="C776" s="99" t="s">
        <v>646</v>
      </c>
      <c r="D776" s="99"/>
      <c r="E776" s="99"/>
      <c r="F776" s="100">
        <v>75</v>
      </c>
      <c r="G776" s="101" t="s">
        <v>366</v>
      </c>
      <c r="H776" s="92">
        <f t="shared" si="414"/>
        <v>28</v>
      </c>
      <c r="I776" s="92">
        <v>28</v>
      </c>
      <c r="J776" s="175">
        <v>14</v>
      </c>
      <c r="K776" s="175">
        <v>1977</v>
      </c>
      <c r="L776" s="178">
        <v>42</v>
      </c>
      <c r="M776" s="178"/>
      <c r="N776" s="177">
        <f>IF(J776=0,0,(K776-L776)/J776)</f>
        <v>138.21428571428572</v>
      </c>
      <c r="O776" s="175">
        <v>30</v>
      </c>
      <c r="P776" s="92">
        <f t="shared" ref="P776:R776" si="479">P775</f>
        <v>30</v>
      </c>
      <c r="Q776" s="92">
        <f t="shared" si="479"/>
        <v>4</v>
      </c>
      <c r="R776" s="92">
        <f t="shared" si="479"/>
        <v>48326</v>
      </c>
    </row>
    <row r="777" spans="1:20" s="93" customFormat="1" ht="15.75">
      <c r="A777" s="91">
        <f t="shared" si="412"/>
        <v>42891</v>
      </c>
      <c r="B777" s="92">
        <f t="shared" si="413"/>
        <v>27</v>
      </c>
      <c r="C777" s="174" t="s">
        <v>657</v>
      </c>
      <c r="D777" s="174"/>
      <c r="E777" s="174"/>
      <c r="F777" s="126">
        <v>75</v>
      </c>
      <c r="G777" s="125" t="s">
        <v>366</v>
      </c>
      <c r="H777" s="92">
        <f t="shared" si="414"/>
        <v>28</v>
      </c>
      <c r="I777" s="92">
        <v>5</v>
      </c>
      <c r="J777" s="175">
        <v>16</v>
      </c>
      <c r="K777" s="175">
        <v>0</v>
      </c>
      <c r="L777" s="178">
        <v>37</v>
      </c>
      <c r="M777" s="178"/>
      <c r="N777" s="177">
        <f>IF(J777=0,0,(K777-L777)/J777)</f>
        <v>-2.3125</v>
      </c>
      <c r="O777" s="175">
        <v>193</v>
      </c>
      <c r="P777" s="92">
        <f t="shared" ref="P777:R777" si="480">P776</f>
        <v>30</v>
      </c>
      <c r="Q777" s="92">
        <f t="shared" si="480"/>
        <v>4</v>
      </c>
      <c r="R777" s="92">
        <f t="shared" si="480"/>
        <v>48326</v>
      </c>
    </row>
    <row r="778" spans="1:20" s="93" customFormat="1" ht="15.75">
      <c r="A778" s="91">
        <f t="shared" si="412"/>
        <v>42891</v>
      </c>
      <c r="B778" s="92">
        <f t="shared" si="413"/>
        <v>28</v>
      </c>
      <c r="C778" s="99" t="s">
        <v>496</v>
      </c>
      <c r="D778" s="99"/>
      <c r="E778" s="99"/>
      <c r="F778" s="100">
        <v>75</v>
      </c>
      <c r="G778" s="101" t="s">
        <v>58</v>
      </c>
      <c r="H778" s="92">
        <f t="shared" si="414"/>
        <v>28</v>
      </c>
      <c r="I778" s="92">
        <v>14</v>
      </c>
      <c r="J778" s="175">
        <v>16</v>
      </c>
      <c r="K778" s="175">
        <v>2120</v>
      </c>
      <c r="L778" s="178">
        <v>0</v>
      </c>
      <c r="M778" s="178"/>
      <c r="N778" s="177">
        <f t="shared" ref="N778" si="481">IF(J778=0,0,(K778-L778)/J778)</f>
        <v>132.5</v>
      </c>
      <c r="O778" s="175">
        <v>22</v>
      </c>
      <c r="P778" s="92">
        <f t="shared" ref="P778:R778" si="482">P777</f>
        <v>30</v>
      </c>
      <c r="Q778" s="92">
        <f t="shared" si="482"/>
        <v>4</v>
      </c>
      <c r="R778" s="92">
        <f t="shared" si="482"/>
        <v>48326</v>
      </c>
    </row>
    <row r="779" spans="1:20" s="93" customFormat="1" ht="15.75">
      <c r="A779" s="91">
        <f t="shared" si="412"/>
        <v>42891</v>
      </c>
      <c r="B779" s="92">
        <f t="shared" si="413"/>
        <v>29</v>
      </c>
      <c r="C779" s="93" t="s">
        <v>645</v>
      </c>
      <c r="F779" s="92">
        <v>69</v>
      </c>
      <c r="G779" s="93" t="s">
        <v>56</v>
      </c>
      <c r="H779" s="92">
        <f t="shared" si="414"/>
        <v>28</v>
      </c>
      <c r="I779" s="92">
        <v>27</v>
      </c>
      <c r="J779" s="175">
        <v>15</v>
      </c>
      <c r="K779" s="175">
        <v>2007</v>
      </c>
      <c r="L779" s="178">
        <v>24</v>
      </c>
      <c r="M779" s="178"/>
      <c r="N779" s="177">
        <f t="shared" ref="N779:N780" si="483">IF(J779=0,0,(K779-L779)/J779)</f>
        <v>132.19999999999999</v>
      </c>
      <c r="O779" s="175">
        <v>22</v>
      </c>
      <c r="P779" s="92">
        <f t="shared" ref="P779:R779" si="484">P778</f>
        <v>30</v>
      </c>
      <c r="Q779" s="92">
        <f t="shared" si="484"/>
        <v>4</v>
      </c>
      <c r="R779" s="92">
        <f t="shared" si="484"/>
        <v>48326</v>
      </c>
    </row>
    <row r="780" spans="1:20" s="93" customFormat="1" ht="16.149999999999999" thickBot="1">
      <c r="A780" s="259">
        <f t="shared" si="412"/>
        <v>42891</v>
      </c>
      <c r="B780" s="260">
        <f t="shared" si="413"/>
        <v>30</v>
      </c>
      <c r="C780" s="261" t="s">
        <v>644</v>
      </c>
      <c r="D780" s="261"/>
      <c r="E780" s="261"/>
      <c r="F780" s="262">
        <v>65</v>
      </c>
      <c r="G780" s="263" t="s">
        <v>55</v>
      </c>
      <c r="H780" s="260">
        <f t="shared" si="414"/>
        <v>28</v>
      </c>
      <c r="I780" s="260">
        <v>11</v>
      </c>
      <c r="J780" s="264">
        <v>16</v>
      </c>
      <c r="K780" s="264">
        <v>2089</v>
      </c>
      <c r="L780" s="265">
        <v>7</v>
      </c>
      <c r="M780" s="265"/>
      <c r="N780" s="266">
        <f t="shared" si="483"/>
        <v>130.125</v>
      </c>
      <c r="O780" s="264">
        <v>86</v>
      </c>
      <c r="P780" s="260">
        <f t="shared" ref="P780:R780" si="485">P779</f>
        <v>30</v>
      </c>
      <c r="Q780" s="260">
        <f t="shared" si="485"/>
        <v>4</v>
      </c>
      <c r="R780" s="260">
        <f t="shared" si="485"/>
        <v>48326</v>
      </c>
      <c r="S780" s="267"/>
    </row>
    <row r="781" spans="1:20" s="29" customFormat="1" ht="15.75">
      <c r="A781" s="27">
        <f>A780+21</f>
        <v>42912</v>
      </c>
      <c r="B781" s="28">
        <f>1</f>
        <v>1</v>
      </c>
      <c r="C781" s="29" t="s">
        <v>738</v>
      </c>
      <c r="D781" s="29" t="s">
        <v>672</v>
      </c>
      <c r="E781" s="29" t="s">
        <v>674</v>
      </c>
      <c r="F781" s="28">
        <v>133</v>
      </c>
      <c r="G781" s="29" t="s">
        <v>55</v>
      </c>
      <c r="H781" s="28">
        <f>H780+1</f>
        <v>29</v>
      </c>
      <c r="I781" s="28">
        <v>8</v>
      </c>
      <c r="J781" s="181">
        <v>10</v>
      </c>
      <c r="K781" s="181">
        <v>1338</v>
      </c>
      <c r="L781" s="182">
        <v>1</v>
      </c>
      <c r="M781" s="183">
        <f>IF(J781=0,0,(K781)/J781)</f>
        <v>133.80000000000001</v>
      </c>
      <c r="N781" s="271">
        <f>IF(J781=0,0,(K781-L781)/J781)</f>
        <v>133.69999999999999</v>
      </c>
      <c r="O781" s="181">
        <v>400</v>
      </c>
      <c r="P781" s="28">
        <f>COUNTA(C781:C810)</f>
        <v>30</v>
      </c>
      <c r="Q781" s="28">
        <v>1</v>
      </c>
      <c r="R781" s="28">
        <f>SUM(K781:K810)</f>
        <v>35037</v>
      </c>
      <c r="S781" s="198">
        <f>SUM(L781:L810)</f>
        <v>1005</v>
      </c>
      <c r="T781" s="30"/>
    </row>
    <row r="782" spans="1:20" s="29" customFormat="1" ht="15.75">
      <c r="A782" s="27">
        <f>A781</f>
        <v>42912</v>
      </c>
      <c r="B782" s="28">
        <f>B781+1</f>
        <v>2</v>
      </c>
      <c r="C782" s="29" t="s">
        <v>676</v>
      </c>
      <c r="D782" s="29" t="s">
        <v>675</v>
      </c>
      <c r="E782" s="29" t="s">
        <v>674</v>
      </c>
      <c r="F782" s="28">
        <v>124</v>
      </c>
      <c r="G782" s="29" t="s">
        <v>55</v>
      </c>
      <c r="H782" s="28">
        <f t="shared" si="414"/>
        <v>29</v>
      </c>
      <c r="I782" s="28">
        <v>4</v>
      </c>
      <c r="J782" s="181">
        <v>10</v>
      </c>
      <c r="K782" s="181">
        <v>1350</v>
      </c>
      <c r="L782" s="182">
        <v>54</v>
      </c>
      <c r="M782" s="183">
        <f t="shared" ref="M782:M810" si="486">IF(J782=0,0,(K782)/J782)</f>
        <v>135</v>
      </c>
      <c r="N782" s="271">
        <f>IF(J782=0,0,(K782-L782)/J782)</f>
        <v>129.6</v>
      </c>
      <c r="O782" s="211">
        <v>420</v>
      </c>
      <c r="P782" s="28">
        <f t="shared" ref="P782:R782" si="487">P781</f>
        <v>30</v>
      </c>
      <c r="Q782" s="28">
        <f t="shared" si="487"/>
        <v>1</v>
      </c>
      <c r="R782" s="28">
        <f t="shared" si="487"/>
        <v>35037</v>
      </c>
      <c r="S782" s="29" t="s">
        <v>463</v>
      </c>
    </row>
    <row r="783" spans="1:20" s="29" customFormat="1" ht="15.75">
      <c r="A783" s="27">
        <f t="shared" ref="A783:A808" si="488">A782</f>
        <v>42912</v>
      </c>
      <c r="B783" s="28">
        <f t="shared" ref="B783:B808" si="489">B782+1</f>
        <v>3</v>
      </c>
      <c r="C783" s="29" t="s">
        <v>678</v>
      </c>
      <c r="D783" s="29" t="s">
        <v>677</v>
      </c>
      <c r="E783" s="29" t="s">
        <v>679</v>
      </c>
      <c r="F783" s="28">
        <v>122</v>
      </c>
      <c r="G783" s="29" t="s">
        <v>55</v>
      </c>
      <c r="H783" s="28">
        <f t="shared" si="414"/>
        <v>29</v>
      </c>
      <c r="I783" s="28">
        <v>28</v>
      </c>
      <c r="J783" s="181">
        <v>10</v>
      </c>
      <c r="K783" s="181">
        <v>1350</v>
      </c>
      <c r="L783" s="182">
        <v>77</v>
      </c>
      <c r="M783" s="183">
        <f t="shared" si="486"/>
        <v>135</v>
      </c>
      <c r="N783" s="271">
        <f>IF(J783=0,0,(K783-L783)/J783)</f>
        <v>127.3</v>
      </c>
      <c r="O783" s="181">
        <v>406</v>
      </c>
      <c r="P783" s="28">
        <f t="shared" ref="P783:R783" si="490">P782</f>
        <v>30</v>
      </c>
      <c r="Q783" s="28">
        <f t="shared" si="490"/>
        <v>1</v>
      </c>
      <c r="R783" s="28">
        <f t="shared" si="490"/>
        <v>35037</v>
      </c>
      <c r="S783" s="183">
        <f>AVERAGE(N781:N810)</f>
        <v>120.22703703703704</v>
      </c>
      <c r="T783" s="30"/>
    </row>
    <row r="784" spans="1:20" s="29" customFormat="1" ht="15.75">
      <c r="A784" s="27">
        <f t="shared" si="488"/>
        <v>42912</v>
      </c>
      <c r="B784" s="28">
        <f t="shared" si="489"/>
        <v>4</v>
      </c>
      <c r="C784" s="114" t="s">
        <v>681</v>
      </c>
      <c r="D784" s="114" t="s">
        <v>680</v>
      </c>
      <c r="E784" s="114"/>
      <c r="F784" s="113">
        <v>109</v>
      </c>
      <c r="G784" s="112" t="s">
        <v>661</v>
      </c>
      <c r="H784" s="28">
        <f t="shared" si="414"/>
        <v>29</v>
      </c>
      <c r="I784" s="90">
        <v>0</v>
      </c>
      <c r="J784" s="181">
        <v>0</v>
      </c>
      <c r="K784" s="181">
        <v>0</v>
      </c>
      <c r="L784" s="182">
        <v>0</v>
      </c>
      <c r="M784" s="183">
        <f t="shared" si="486"/>
        <v>0</v>
      </c>
      <c r="N784" s="271">
        <f>IF(J784=0,0,(K784-L784)/J784)</f>
        <v>0</v>
      </c>
      <c r="O784" s="181">
        <v>0</v>
      </c>
      <c r="P784" s="28">
        <f t="shared" ref="P784:R784" si="491">P783</f>
        <v>30</v>
      </c>
      <c r="Q784" s="28">
        <f t="shared" si="491"/>
        <v>1</v>
      </c>
      <c r="R784" s="28">
        <f t="shared" si="491"/>
        <v>35037</v>
      </c>
      <c r="S784" s="29" t="s">
        <v>491</v>
      </c>
    </row>
    <row r="785" spans="1:19" s="29" customFormat="1" ht="15.75">
      <c r="A785" s="27">
        <f t="shared" si="488"/>
        <v>42912</v>
      </c>
      <c r="B785" s="28">
        <f t="shared" si="489"/>
        <v>5</v>
      </c>
      <c r="C785" s="88" t="s">
        <v>683</v>
      </c>
      <c r="D785" s="88" t="s">
        <v>682</v>
      </c>
      <c r="E785" s="29" t="s">
        <v>674</v>
      </c>
      <c r="F785" s="89">
        <v>105</v>
      </c>
      <c r="G785" s="39" t="s">
        <v>55</v>
      </c>
      <c r="H785" s="28">
        <f t="shared" si="414"/>
        <v>29</v>
      </c>
      <c r="I785" s="28">
        <v>18</v>
      </c>
      <c r="J785" s="181">
        <v>9</v>
      </c>
      <c r="K785" s="181">
        <v>1197</v>
      </c>
      <c r="L785" s="182">
        <v>17</v>
      </c>
      <c r="M785" s="183">
        <f t="shared" si="486"/>
        <v>133</v>
      </c>
      <c r="N785" s="271">
        <f t="shared" ref="N785" si="492">IF(J785=0,0,(K785-L785)/J785)</f>
        <v>131.11111111111111</v>
      </c>
      <c r="O785" s="181">
        <v>222</v>
      </c>
      <c r="P785" s="28">
        <f t="shared" ref="P785:R785" si="493">P784</f>
        <v>30</v>
      </c>
      <c r="Q785" s="28">
        <f t="shared" si="493"/>
        <v>1</v>
      </c>
      <c r="R785" s="28">
        <f t="shared" si="493"/>
        <v>35037</v>
      </c>
      <c r="S785" s="183">
        <f>AVERAGE(F781:F810)</f>
        <v>87.466666666666669</v>
      </c>
    </row>
    <row r="786" spans="1:19" s="29" customFormat="1" ht="15.75">
      <c r="A786" s="27">
        <f t="shared" si="488"/>
        <v>42912</v>
      </c>
      <c r="B786" s="28">
        <f t="shared" si="489"/>
        <v>6</v>
      </c>
      <c r="C786" s="63" t="s">
        <v>685</v>
      </c>
      <c r="D786" s="63" t="s">
        <v>684</v>
      </c>
      <c r="E786" s="63"/>
      <c r="F786" s="124">
        <v>100</v>
      </c>
      <c r="G786" s="121" t="s">
        <v>664</v>
      </c>
      <c r="H786" s="28">
        <f t="shared" ref="H786:H810" si="494">H785</f>
        <v>29</v>
      </c>
      <c r="I786" s="28">
        <v>1</v>
      </c>
      <c r="J786" s="181">
        <v>9</v>
      </c>
      <c r="K786" s="181">
        <v>1187</v>
      </c>
      <c r="L786" s="182">
        <v>0</v>
      </c>
      <c r="M786" s="183">
        <f t="shared" si="486"/>
        <v>131.88888888888889</v>
      </c>
      <c r="N786" s="271">
        <f>IF(J786=0,0,(K786-L786)/J786)</f>
        <v>131.88888888888889</v>
      </c>
      <c r="O786" s="181">
        <v>185</v>
      </c>
      <c r="P786" s="28">
        <f t="shared" ref="P786:R786" si="495">P785</f>
        <v>30</v>
      </c>
      <c r="Q786" s="28">
        <f t="shared" si="495"/>
        <v>1</v>
      </c>
      <c r="R786" s="28">
        <f t="shared" si="495"/>
        <v>35037</v>
      </c>
      <c r="S786" s="29" t="s">
        <v>625</v>
      </c>
    </row>
    <row r="787" spans="1:19" s="29" customFormat="1" ht="15.75">
      <c r="A787" s="27">
        <f t="shared" si="488"/>
        <v>42912</v>
      </c>
      <c r="B787" s="28">
        <f t="shared" si="489"/>
        <v>7</v>
      </c>
      <c r="C787" s="114" t="s">
        <v>687</v>
      </c>
      <c r="D787" s="274" t="s">
        <v>686</v>
      </c>
      <c r="E787" s="274"/>
      <c r="F787" s="67">
        <v>100</v>
      </c>
      <c r="G787" s="68" t="s">
        <v>667</v>
      </c>
      <c r="H787" s="28">
        <f t="shared" si="494"/>
        <v>29</v>
      </c>
      <c r="I787" s="28">
        <v>1</v>
      </c>
      <c r="J787" s="181">
        <v>10</v>
      </c>
      <c r="K787" s="181">
        <v>1350</v>
      </c>
      <c r="L787" s="182">
        <v>0</v>
      </c>
      <c r="M787" s="183">
        <f t="shared" si="486"/>
        <v>135</v>
      </c>
      <c r="N787" s="271">
        <f t="shared" ref="N787:N796" si="496">IF(J787=0,0,(K787-L787)/J787)</f>
        <v>135</v>
      </c>
      <c r="O787" s="181">
        <v>145</v>
      </c>
      <c r="P787" s="28">
        <f t="shared" ref="P787:R787" si="497">P786</f>
        <v>30</v>
      </c>
      <c r="Q787" s="28">
        <f t="shared" si="497"/>
        <v>1</v>
      </c>
      <c r="R787" s="28">
        <f t="shared" si="497"/>
        <v>35037</v>
      </c>
      <c r="S787" s="183">
        <f>S783*P781*16</f>
        <v>57708.977777777778</v>
      </c>
    </row>
    <row r="788" spans="1:19" s="29" customFormat="1" ht="15.75">
      <c r="A788" s="27">
        <f t="shared" ref="A788:A794" si="498">A787</f>
        <v>42912</v>
      </c>
      <c r="B788" s="28">
        <f t="shared" ref="B788:B794" si="499">B787+1</f>
        <v>8</v>
      </c>
      <c r="C788" s="29" t="s">
        <v>689</v>
      </c>
      <c r="D788" s="29" t="s">
        <v>688</v>
      </c>
      <c r="F788" s="67">
        <v>95</v>
      </c>
      <c r="G788" s="68" t="s">
        <v>335</v>
      </c>
      <c r="H788" s="28">
        <f t="shared" si="494"/>
        <v>29</v>
      </c>
      <c r="I788" s="28">
        <v>7</v>
      </c>
      <c r="J788" s="181">
        <v>10</v>
      </c>
      <c r="K788" s="181">
        <v>1350</v>
      </c>
      <c r="L788" s="182">
        <v>17</v>
      </c>
      <c r="M788" s="183">
        <f t="shared" si="486"/>
        <v>135</v>
      </c>
      <c r="N788" s="271">
        <f t="shared" ref="N788:N794" si="500">IF(J788=0,0,(K788-L788)/J788)</f>
        <v>133.30000000000001</v>
      </c>
      <c r="O788" s="181">
        <v>4</v>
      </c>
      <c r="P788" s="28">
        <f t="shared" ref="P788:R790" si="501">P787</f>
        <v>30</v>
      </c>
      <c r="Q788" s="28">
        <f t="shared" si="501"/>
        <v>1</v>
      </c>
      <c r="R788" s="28">
        <f t="shared" si="501"/>
        <v>35037</v>
      </c>
      <c r="S788" s="29" t="s">
        <v>505</v>
      </c>
    </row>
    <row r="789" spans="1:19" s="29" customFormat="1" ht="15.75">
      <c r="A789" s="27">
        <f t="shared" si="498"/>
        <v>42912</v>
      </c>
      <c r="B789" s="28">
        <f t="shared" si="499"/>
        <v>9</v>
      </c>
      <c r="C789" s="29" t="s">
        <v>691</v>
      </c>
      <c r="D789" s="29" t="s">
        <v>690</v>
      </c>
      <c r="E789" s="29" t="s">
        <v>674</v>
      </c>
      <c r="F789" s="28">
        <v>95</v>
      </c>
      <c r="G789" s="29" t="s">
        <v>56</v>
      </c>
      <c r="H789" s="28">
        <f t="shared" si="494"/>
        <v>29</v>
      </c>
      <c r="I789" s="28">
        <v>19</v>
      </c>
      <c r="J789" s="181">
        <v>10</v>
      </c>
      <c r="K789" s="181">
        <v>1314</v>
      </c>
      <c r="L789" s="182">
        <v>14</v>
      </c>
      <c r="M789" s="183">
        <f t="shared" si="486"/>
        <v>131.4</v>
      </c>
      <c r="N789" s="271">
        <f t="shared" si="500"/>
        <v>130</v>
      </c>
      <c r="O789" s="181">
        <v>59</v>
      </c>
      <c r="P789" s="28">
        <f t="shared" si="501"/>
        <v>30</v>
      </c>
      <c r="Q789" s="28">
        <f t="shared" si="501"/>
        <v>1</v>
      </c>
      <c r="R789" s="28">
        <f t="shared" si="501"/>
        <v>35037</v>
      </c>
      <c r="S789" s="183">
        <f>AVERAGE(I781:I810)</f>
        <v>11.8</v>
      </c>
    </row>
    <row r="790" spans="1:19" s="29" customFormat="1" ht="15.75">
      <c r="A790" s="27">
        <f t="shared" si="498"/>
        <v>42912</v>
      </c>
      <c r="B790" s="28">
        <f t="shared" si="499"/>
        <v>10</v>
      </c>
      <c r="C790" s="29" t="s">
        <v>693</v>
      </c>
      <c r="D790" s="29" t="s">
        <v>692</v>
      </c>
      <c r="E790" s="29" t="s">
        <v>674</v>
      </c>
      <c r="F790" s="28">
        <v>93</v>
      </c>
      <c r="G790" s="29" t="s">
        <v>55</v>
      </c>
      <c r="H790" s="28">
        <f t="shared" si="494"/>
        <v>29</v>
      </c>
      <c r="I790" s="28">
        <v>2</v>
      </c>
      <c r="J790" s="181">
        <v>9</v>
      </c>
      <c r="K790" s="181">
        <v>1213</v>
      </c>
      <c r="L790" s="182">
        <v>158</v>
      </c>
      <c r="M790" s="183">
        <f t="shared" si="486"/>
        <v>134.77777777777777</v>
      </c>
      <c r="N790" s="271">
        <f t="shared" si="500"/>
        <v>117.22222222222223</v>
      </c>
      <c r="O790" s="181">
        <v>595</v>
      </c>
      <c r="P790" s="28">
        <f t="shared" si="501"/>
        <v>30</v>
      </c>
      <c r="Q790" s="28">
        <f t="shared" si="501"/>
        <v>1</v>
      </c>
      <c r="R790" s="28">
        <f t="shared" si="501"/>
        <v>35037</v>
      </c>
    </row>
    <row r="791" spans="1:19" s="29" customFormat="1" ht="15.75">
      <c r="A791" s="27">
        <f t="shared" si="498"/>
        <v>42912</v>
      </c>
      <c r="B791" s="28">
        <f t="shared" si="499"/>
        <v>11</v>
      </c>
      <c r="C791" s="112" t="s">
        <v>697</v>
      </c>
      <c r="D791" s="112" t="s">
        <v>696</v>
      </c>
      <c r="E791" s="112" t="s">
        <v>674</v>
      </c>
      <c r="F791" s="113">
        <v>91</v>
      </c>
      <c r="G791" s="112" t="s">
        <v>55</v>
      </c>
      <c r="H791" s="28">
        <f t="shared" si="494"/>
        <v>29</v>
      </c>
      <c r="I791" s="90">
        <v>26</v>
      </c>
      <c r="J791" s="181">
        <v>0</v>
      </c>
      <c r="K791" s="181">
        <v>0</v>
      </c>
      <c r="L791" s="182">
        <v>0</v>
      </c>
      <c r="M791" s="183">
        <f t="shared" si="486"/>
        <v>0</v>
      </c>
      <c r="N791" s="271">
        <f t="shared" si="500"/>
        <v>0</v>
      </c>
      <c r="O791" s="181">
        <v>0</v>
      </c>
      <c r="P791" s="28">
        <f t="shared" ref="P791:R793" si="502">P790</f>
        <v>30</v>
      </c>
      <c r="Q791" s="28">
        <f t="shared" si="502"/>
        <v>1</v>
      </c>
      <c r="R791" s="28">
        <f t="shared" si="502"/>
        <v>35037</v>
      </c>
    </row>
    <row r="792" spans="1:19" s="29" customFormat="1" ht="15.75">
      <c r="A792" s="27">
        <f t="shared" si="498"/>
        <v>42912</v>
      </c>
      <c r="B792" s="28">
        <f t="shared" si="499"/>
        <v>12</v>
      </c>
      <c r="C792" s="29" t="s">
        <v>618</v>
      </c>
      <c r="D792" s="29" t="s">
        <v>698</v>
      </c>
      <c r="E792" s="29" t="s">
        <v>674</v>
      </c>
      <c r="F792" s="28">
        <v>89</v>
      </c>
      <c r="G792" s="29" t="s">
        <v>481</v>
      </c>
      <c r="H792" s="28">
        <f t="shared" si="494"/>
        <v>29</v>
      </c>
      <c r="I792" s="28">
        <v>4</v>
      </c>
      <c r="J792" s="181">
        <v>9</v>
      </c>
      <c r="K792" s="181">
        <v>1183</v>
      </c>
      <c r="L792" s="182">
        <v>14</v>
      </c>
      <c r="M792" s="183">
        <f t="shared" si="486"/>
        <v>131.44444444444446</v>
      </c>
      <c r="N792" s="271">
        <f t="shared" si="500"/>
        <v>129.88888888888889</v>
      </c>
      <c r="O792" s="181">
        <v>24</v>
      </c>
      <c r="P792" s="28">
        <f t="shared" si="502"/>
        <v>30</v>
      </c>
      <c r="Q792" s="28">
        <f t="shared" si="502"/>
        <v>1</v>
      </c>
      <c r="R792" s="28">
        <f t="shared" si="502"/>
        <v>35037</v>
      </c>
    </row>
    <row r="793" spans="1:19" s="29" customFormat="1" ht="15.75">
      <c r="A793" s="27">
        <f t="shared" si="498"/>
        <v>42912</v>
      </c>
      <c r="B793" s="28">
        <f t="shared" si="499"/>
        <v>13</v>
      </c>
      <c r="C793" s="29" t="s">
        <v>700</v>
      </c>
      <c r="D793" s="29" t="s">
        <v>699</v>
      </c>
      <c r="F793" s="28">
        <v>88</v>
      </c>
      <c r="G793" s="29" t="s">
        <v>56</v>
      </c>
      <c r="H793" s="28">
        <f t="shared" si="494"/>
        <v>29</v>
      </c>
      <c r="I793" s="28">
        <v>28</v>
      </c>
      <c r="J793" s="181">
        <v>9</v>
      </c>
      <c r="K793" s="181">
        <v>1207</v>
      </c>
      <c r="L793" s="182">
        <v>10</v>
      </c>
      <c r="M793" s="183">
        <f t="shared" si="486"/>
        <v>134.11111111111111</v>
      </c>
      <c r="N793" s="271">
        <f t="shared" si="500"/>
        <v>133</v>
      </c>
      <c r="O793" s="181">
        <v>132</v>
      </c>
      <c r="P793" s="28">
        <f t="shared" si="502"/>
        <v>30</v>
      </c>
      <c r="Q793" s="28">
        <f t="shared" si="502"/>
        <v>1</v>
      </c>
      <c r="R793" s="28">
        <f t="shared" si="502"/>
        <v>35037</v>
      </c>
      <c r="S793" s="183"/>
    </row>
    <row r="794" spans="1:19" s="29" customFormat="1" ht="15.75">
      <c r="A794" s="27">
        <f t="shared" si="498"/>
        <v>42912</v>
      </c>
      <c r="B794" s="28">
        <f t="shared" si="499"/>
        <v>14</v>
      </c>
      <c r="C794" s="29" t="s">
        <v>701</v>
      </c>
      <c r="D794" s="29" t="s">
        <v>694</v>
      </c>
      <c r="E794" s="29" t="s">
        <v>695</v>
      </c>
      <c r="F794" s="28">
        <v>88</v>
      </c>
      <c r="G794" s="29" t="s">
        <v>55</v>
      </c>
      <c r="H794" s="28">
        <f t="shared" si="494"/>
        <v>29</v>
      </c>
      <c r="I794" s="28">
        <v>26</v>
      </c>
      <c r="J794" s="181">
        <v>9</v>
      </c>
      <c r="K794" s="181">
        <v>1187</v>
      </c>
      <c r="L794" s="182">
        <v>56</v>
      </c>
      <c r="M794" s="183">
        <f t="shared" si="486"/>
        <v>131.88888888888889</v>
      </c>
      <c r="N794" s="271">
        <f t="shared" si="500"/>
        <v>125.66666666666667</v>
      </c>
      <c r="O794" s="181">
        <v>84</v>
      </c>
      <c r="P794" s="28">
        <f t="shared" ref="P794:R796" si="503">P793</f>
        <v>30</v>
      </c>
      <c r="Q794" s="28">
        <f t="shared" si="503"/>
        <v>1</v>
      </c>
      <c r="R794" s="28">
        <f t="shared" si="503"/>
        <v>35037</v>
      </c>
    </row>
    <row r="795" spans="1:19" s="29" customFormat="1" ht="15.75">
      <c r="A795" s="27">
        <f t="shared" si="488"/>
        <v>42912</v>
      </c>
      <c r="B795" s="28">
        <f t="shared" si="489"/>
        <v>15</v>
      </c>
      <c r="C795" s="63" t="s">
        <v>702</v>
      </c>
      <c r="D795" s="63" t="s">
        <v>739</v>
      </c>
      <c r="E795" s="63"/>
      <c r="F795" s="124">
        <v>87</v>
      </c>
      <c r="G795" s="121" t="s">
        <v>664</v>
      </c>
      <c r="H795" s="28">
        <f t="shared" si="494"/>
        <v>29</v>
      </c>
      <c r="I795" s="28">
        <v>1</v>
      </c>
      <c r="J795" s="181">
        <v>5</v>
      </c>
      <c r="K795" s="181">
        <v>640</v>
      </c>
      <c r="L795" s="182">
        <v>0</v>
      </c>
      <c r="M795" s="183">
        <f t="shared" si="486"/>
        <v>128</v>
      </c>
      <c r="N795" s="271">
        <f t="shared" si="496"/>
        <v>128</v>
      </c>
      <c r="O795" s="181">
        <v>259</v>
      </c>
      <c r="P795" s="28">
        <f t="shared" ref="P795:R795" si="504">P794</f>
        <v>30</v>
      </c>
      <c r="Q795" s="28">
        <f t="shared" si="504"/>
        <v>1</v>
      </c>
      <c r="R795" s="28">
        <f t="shared" si="504"/>
        <v>35037</v>
      </c>
      <c r="S795" s="28" t="s">
        <v>668</v>
      </c>
    </row>
    <row r="796" spans="1:19" s="29" customFormat="1" ht="15.75">
      <c r="A796" s="27">
        <f t="shared" si="488"/>
        <v>42912</v>
      </c>
      <c r="B796" s="28">
        <f t="shared" si="489"/>
        <v>16</v>
      </c>
      <c r="C796" s="63" t="s">
        <v>704</v>
      </c>
      <c r="D796" s="63" t="s">
        <v>703</v>
      </c>
      <c r="E796" s="63"/>
      <c r="F796" s="124">
        <v>87</v>
      </c>
      <c r="G796" s="121" t="s">
        <v>667</v>
      </c>
      <c r="H796" s="28">
        <f t="shared" si="494"/>
        <v>29</v>
      </c>
      <c r="I796" s="28">
        <v>1</v>
      </c>
      <c r="J796" s="181">
        <v>10</v>
      </c>
      <c r="K796" s="181">
        <v>1342</v>
      </c>
      <c r="L796" s="182">
        <v>0</v>
      </c>
      <c r="M796" s="183">
        <f t="shared" si="486"/>
        <v>134.19999999999999</v>
      </c>
      <c r="N796" s="271">
        <f t="shared" si="496"/>
        <v>134.19999999999999</v>
      </c>
      <c r="O796" s="181">
        <v>313</v>
      </c>
      <c r="P796" s="28">
        <f t="shared" si="503"/>
        <v>30</v>
      </c>
      <c r="Q796" s="28">
        <f t="shared" si="503"/>
        <v>1</v>
      </c>
      <c r="R796" s="28">
        <f t="shared" si="503"/>
        <v>35037</v>
      </c>
    </row>
    <row r="797" spans="1:19" s="29" customFormat="1" ht="15.75">
      <c r="A797" s="27">
        <f t="shared" ref="A797:A801" si="505">A796</f>
        <v>42912</v>
      </c>
      <c r="B797" s="28">
        <f t="shared" ref="B797:B805" si="506">B796+1</f>
        <v>17</v>
      </c>
      <c r="C797" s="31" t="s">
        <v>707</v>
      </c>
      <c r="D797" s="29" t="s">
        <v>705</v>
      </c>
      <c r="E797" s="29" t="s">
        <v>674</v>
      </c>
      <c r="F797" s="28">
        <v>87</v>
      </c>
      <c r="G797" s="29" t="s">
        <v>55</v>
      </c>
      <c r="H797" s="28">
        <f t="shared" si="494"/>
        <v>29</v>
      </c>
      <c r="I797" s="28">
        <v>26</v>
      </c>
      <c r="J797" s="181">
        <v>10</v>
      </c>
      <c r="K797" s="181">
        <v>1350</v>
      </c>
      <c r="L797" s="182">
        <v>79</v>
      </c>
      <c r="M797" s="183">
        <f t="shared" si="486"/>
        <v>135</v>
      </c>
      <c r="N797" s="271">
        <f t="shared" ref="N797" si="507">IF(J797=0,0,(K797-L797)/J797)</f>
        <v>127.1</v>
      </c>
      <c r="O797" s="184">
        <v>184</v>
      </c>
      <c r="P797" s="28">
        <f t="shared" ref="P797:R798" si="508">P796</f>
        <v>30</v>
      </c>
      <c r="Q797" s="28">
        <f t="shared" si="508"/>
        <v>1</v>
      </c>
      <c r="R797" s="28">
        <f t="shared" si="508"/>
        <v>35037</v>
      </c>
    </row>
    <row r="798" spans="1:19" s="29" customFormat="1" ht="15.75">
      <c r="A798" s="27">
        <f t="shared" si="505"/>
        <v>42912</v>
      </c>
      <c r="B798" s="28">
        <f t="shared" si="506"/>
        <v>18</v>
      </c>
      <c r="C798" s="29" t="s">
        <v>708</v>
      </c>
      <c r="D798" s="29" t="s">
        <v>740</v>
      </c>
      <c r="E798" s="29" t="s">
        <v>706</v>
      </c>
      <c r="F798" s="28">
        <v>87</v>
      </c>
      <c r="G798" s="29" t="s">
        <v>55</v>
      </c>
      <c r="H798" s="28">
        <f t="shared" si="494"/>
        <v>29</v>
      </c>
      <c r="I798" s="28">
        <v>4</v>
      </c>
      <c r="J798" s="181">
        <v>10</v>
      </c>
      <c r="K798" s="181">
        <v>1346</v>
      </c>
      <c r="L798" s="182">
        <v>209</v>
      </c>
      <c r="M798" s="183">
        <f t="shared" si="486"/>
        <v>134.6</v>
      </c>
      <c r="N798" s="271">
        <f>IF(J798=0,0,(K798-L798)/J798)</f>
        <v>113.7</v>
      </c>
      <c r="O798" s="181">
        <v>523</v>
      </c>
      <c r="P798" s="28">
        <f t="shared" si="508"/>
        <v>30</v>
      </c>
      <c r="Q798" s="28">
        <f t="shared" si="508"/>
        <v>1</v>
      </c>
      <c r="R798" s="28">
        <f t="shared" si="508"/>
        <v>35037</v>
      </c>
    </row>
    <row r="799" spans="1:19" s="29" customFormat="1" ht="15.75">
      <c r="A799" s="27">
        <f t="shared" si="505"/>
        <v>42912</v>
      </c>
      <c r="B799" s="28">
        <f t="shared" si="506"/>
        <v>19</v>
      </c>
      <c r="C799" s="29" t="s">
        <v>475</v>
      </c>
      <c r="D799" s="29" t="s">
        <v>709</v>
      </c>
      <c r="E799" s="29" t="s">
        <v>674</v>
      </c>
      <c r="F799" s="28">
        <v>86</v>
      </c>
      <c r="G799" s="29" t="s">
        <v>663</v>
      </c>
      <c r="H799" s="28">
        <f t="shared" si="494"/>
        <v>29</v>
      </c>
      <c r="I799" s="28">
        <v>10</v>
      </c>
      <c r="J799" s="181">
        <v>10</v>
      </c>
      <c r="K799" s="181">
        <v>1338</v>
      </c>
      <c r="L799" s="182">
        <v>7</v>
      </c>
      <c r="M799" s="183">
        <f t="shared" si="486"/>
        <v>133.80000000000001</v>
      </c>
      <c r="N799" s="271">
        <f t="shared" ref="N799" si="509">IF(J799=0,0,(K799-L799)/J799)</f>
        <v>133.1</v>
      </c>
      <c r="O799" s="184">
        <v>212</v>
      </c>
      <c r="P799" s="28">
        <f t="shared" ref="P799:R800" si="510">P798</f>
        <v>30</v>
      </c>
      <c r="Q799" s="28">
        <f t="shared" si="510"/>
        <v>1</v>
      </c>
      <c r="R799" s="28">
        <f t="shared" si="510"/>
        <v>35037</v>
      </c>
    </row>
    <row r="800" spans="1:19" s="29" customFormat="1" ht="15.75">
      <c r="A800" s="27">
        <f t="shared" si="505"/>
        <v>42912</v>
      </c>
      <c r="B800" s="28">
        <f t="shared" si="506"/>
        <v>20</v>
      </c>
      <c r="C800" s="88" t="s">
        <v>711</v>
      </c>
      <c r="D800" s="88" t="s">
        <v>710</v>
      </c>
      <c r="E800" s="29" t="s">
        <v>674</v>
      </c>
      <c r="F800" s="89">
        <v>81</v>
      </c>
      <c r="G800" s="29" t="s">
        <v>55</v>
      </c>
      <c r="H800" s="28">
        <f t="shared" si="494"/>
        <v>29</v>
      </c>
      <c r="I800" s="28">
        <v>13</v>
      </c>
      <c r="J800" s="181">
        <v>10</v>
      </c>
      <c r="K800" s="181">
        <v>1326</v>
      </c>
      <c r="L800" s="182">
        <v>19</v>
      </c>
      <c r="M800" s="183">
        <f t="shared" si="486"/>
        <v>132.6</v>
      </c>
      <c r="N800" s="271">
        <f>IF(J800=0,0,(K800-L800)/J800)</f>
        <v>130.69999999999999</v>
      </c>
      <c r="O800" s="181">
        <v>249</v>
      </c>
      <c r="P800" s="28">
        <f t="shared" si="510"/>
        <v>30</v>
      </c>
      <c r="Q800" s="28">
        <f t="shared" si="510"/>
        <v>1</v>
      </c>
      <c r="R800" s="28">
        <f t="shared" si="510"/>
        <v>35037</v>
      </c>
    </row>
    <row r="801" spans="1:20" s="29" customFormat="1" ht="15.75">
      <c r="A801" s="27">
        <f t="shared" si="505"/>
        <v>42912</v>
      </c>
      <c r="B801" s="28">
        <f t="shared" si="506"/>
        <v>21</v>
      </c>
      <c r="C801" s="29" t="s">
        <v>713</v>
      </c>
      <c r="D801" s="29" t="s">
        <v>712</v>
      </c>
      <c r="E801" s="29" t="s">
        <v>674</v>
      </c>
      <c r="F801" s="28">
        <v>81</v>
      </c>
      <c r="G801" s="29" t="s">
        <v>55</v>
      </c>
      <c r="H801" s="28">
        <f t="shared" si="494"/>
        <v>29</v>
      </c>
      <c r="I801" s="28">
        <v>18</v>
      </c>
      <c r="J801" s="181">
        <v>9</v>
      </c>
      <c r="K801" s="181">
        <v>1213</v>
      </c>
      <c r="L801" s="182">
        <v>66</v>
      </c>
      <c r="M801" s="183">
        <f t="shared" si="486"/>
        <v>134.77777777777777</v>
      </c>
      <c r="N801" s="271">
        <f t="shared" ref="N801:N802" si="511">IF(J801=0,0,(K801-L801)/J801)</f>
        <v>127.44444444444444</v>
      </c>
      <c r="O801" s="184">
        <v>120</v>
      </c>
      <c r="P801" s="28">
        <f t="shared" ref="P801:R801" si="512">P800</f>
        <v>30</v>
      </c>
      <c r="Q801" s="28">
        <f t="shared" si="512"/>
        <v>1</v>
      </c>
      <c r="R801" s="28">
        <f t="shared" si="512"/>
        <v>35037</v>
      </c>
    </row>
    <row r="802" spans="1:20" s="29" customFormat="1" ht="15.75">
      <c r="A802" s="27">
        <f>A801</f>
        <v>42912</v>
      </c>
      <c r="B802" s="28">
        <f t="shared" si="506"/>
        <v>22</v>
      </c>
      <c r="C802" s="88" t="s">
        <v>726</v>
      </c>
      <c r="D802" s="88" t="s">
        <v>714</v>
      </c>
      <c r="E802" s="29" t="s">
        <v>674</v>
      </c>
      <c r="F802" s="89">
        <v>78</v>
      </c>
      <c r="G802" s="29" t="s">
        <v>481</v>
      </c>
      <c r="H802" s="28">
        <f t="shared" si="494"/>
        <v>29</v>
      </c>
      <c r="I802" s="28">
        <v>13</v>
      </c>
      <c r="J802" s="181">
        <v>10</v>
      </c>
      <c r="K802" s="181">
        <v>1324</v>
      </c>
      <c r="L802" s="182">
        <v>7</v>
      </c>
      <c r="M802" s="183">
        <f t="shared" si="486"/>
        <v>132.4</v>
      </c>
      <c r="N802" s="271">
        <f t="shared" si="511"/>
        <v>131.69999999999999</v>
      </c>
      <c r="O802" s="181">
        <v>200</v>
      </c>
      <c r="P802" s="28">
        <f t="shared" ref="P802:R802" si="513">P801</f>
        <v>30</v>
      </c>
      <c r="Q802" s="28">
        <f t="shared" si="513"/>
        <v>1</v>
      </c>
      <c r="R802" s="28">
        <f t="shared" si="513"/>
        <v>35037</v>
      </c>
    </row>
    <row r="803" spans="1:20" s="29" customFormat="1" ht="15.75">
      <c r="A803" s="27">
        <f t="shared" ref="A803:A805" si="514">A802</f>
        <v>42912</v>
      </c>
      <c r="B803" s="28">
        <f t="shared" si="506"/>
        <v>23</v>
      </c>
      <c r="C803" s="88" t="s">
        <v>624</v>
      </c>
      <c r="D803" s="88" t="s">
        <v>736</v>
      </c>
      <c r="E803" s="29" t="s">
        <v>706</v>
      </c>
      <c r="F803" s="89">
        <v>78</v>
      </c>
      <c r="G803" s="29" t="s">
        <v>481</v>
      </c>
      <c r="H803" s="28">
        <f t="shared" si="494"/>
        <v>29</v>
      </c>
      <c r="I803" s="28">
        <v>10</v>
      </c>
      <c r="J803" s="181">
        <v>9</v>
      </c>
      <c r="K803" s="181">
        <v>1215</v>
      </c>
      <c r="L803" s="182">
        <v>97</v>
      </c>
      <c r="M803" s="183">
        <f t="shared" si="486"/>
        <v>135</v>
      </c>
      <c r="N803" s="271">
        <f>IF(J803=0,0,(K803-L803)/J803)</f>
        <v>124.22222222222223</v>
      </c>
      <c r="O803" s="181">
        <v>318</v>
      </c>
      <c r="P803" s="28">
        <f t="shared" ref="P803:R803" si="515">P802</f>
        <v>30</v>
      </c>
      <c r="Q803" s="28">
        <f t="shared" si="515"/>
        <v>1</v>
      </c>
      <c r="R803" s="28">
        <f t="shared" si="515"/>
        <v>35037</v>
      </c>
    </row>
    <row r="804" spans="1:20" s="29" customFormat="1" ht="15.75">
      <c r="A804" s="27">
        <f t="shared" si="514"/>
        <v>42912</v>
      </c>
      <c r="B804" s="28">
        <f t="shared" si="506"/>
        <v>24</v>
      </c>
      <c r="C804" s="88" t="s">
        <v>50</v>
      </c>
      <c r="D804" s="88" t="s">
        <v>741</v>
      </c>
      <c r="E804" s="29" t="s">
        <v>732</v>
      </c>
      <c r="F804" s="89">
        <v>76</v>
      </c>
      <c r="G804" s="39" t="s">
        <v>366</v>
      </c>
      <c r="H804" s="28">
        <f t="shared" si="494"/>
        <v>29</v>
      </c>
      <c r="I804" s="28">
        <v>29</v>
      </c>
      <c r="J804" s="181">
        <v>9</v>
      </c>
      <c r="K804" s="181">
        <v>1201</v>
      </c>
      <c r="L804" s="182">
        <v>28</v>
      </c>
      <c r="M804" s="183">
        <f t="shared" si="486"/>
        <v>133.44444444444446</v>
      </c>
      <c r="N804" s="271">
        <f>IF(J804=0,0,(K804-L804)/J804)</f>
        <v>130.33333333333334</v>
      </c>
      <c r="O804" s="181">
        <v>8</v>
      </c>
      <c r="P804" s="28">
        <f t="shared" ref="P804:R806" si="516">P803</f>
        <v>30</v>
      </c>
      <c r="Q804" s="28">
        <f t="shared" si="516"/>
        <v>1</v>
      </c>
      <c r="R804" s="28">
        <f t="shared" si="516"/>
        <v>35037</v>
      </c>
    </row>
    <row r="805" spans="1:20" s="29" customFormat="1" ht="15.75">
      <c r="A805" s="27">
        <f t="shared" si="514"/>
        <v>42912</v>
      </c>
      <c r="B805" s="28">
        <f t="shared" si="506"/>
        <v>25</v>
      </c>
      <c r="C805" s="88" t="s">
        <v>727</v>
      </c>
      <c r="D805" s="88" t="s">
        <v>715</v>
      </c>
      <c r="E805" s="88"/>
      <c r="F805" s="89">
        <v>76</v>
      </c>
      <c r="G805" s="39" t="s">
        <v>366</v>
      </c>
      <c r="H805" s="28">
        <f t="shared" si="494"/>
        <v>29</v>
      </c>
      <c r="I805" s="28">
        <v>15</v>
      </c>
      <c r="J805" s="181">
        <v>10</v>
      </c>
      <c r="K805" s="181">
        <v>1339</v>
      </c>
      <c r="L805" s="182">
        <v>0</v>
      </c>
      <c r="M805" s="183">
        <f t="shared" si="486"/>
        <v>133.9</v>
      </c>
      <c r="N805" s="271">
        <f t="shared" ref="N805" si="517">IF(J805=0,0,(K805-L805)/J805)</f>
        <v>133.9</v>
      </c>
      <c r="O805" s="181">
        <v>56</v>
      </c>
      <c r="P805" s="28">
        <f t="shared" si="516"/>
        <v>30</v>
      </c>
      <c r="Q805" s="28">
        <f t="shared" si="516"/>
        <v>1</v>
      </c>
      <c r="R805" s="28">
        <f t="shared" si="516"/>
        <v>35037</v>
      </c>
    </row>
    <row r="806" spans="1:20" s="29" customFormat="1" ht="15.75">
      <c r="A806" s="27">
        <f t="shared" si="488"/>
        <v>42912</v>
      </c>
      <c r="B806" s="28">
        <f t="shared" si="489"/>
        <v>26</v>
      </c>
      <c r="C806" s="63" t="s">
        <v>725</v>
      </c>
      <c r="D806" s="63" t="s">
        <v>716</v>
      </c>
      <c r="E806" s="63"/>
      <c r="F806" s="124">
        <v>70</v>
      </c>
      <c r="G806" s="121" t="s">
        <v>664</v>
      </c>
      <c r="H806" s="28">
        <f t="shared" si="494"/>
        <v>29</v>
      </c>
      <c r="I806" s="28">
        <v>1</v>
      </c>
      <c r="J806" s="181">
        <v>9</v>
      </c>
      <c r="K806" s="181">
        <v>1109</v>
      </c>
      <c r="L806" s="182">
        <v>0</v>
      </c>
      <c r="M806" s="183">
        <f t="shared" si="486"/>
        <v>123.22222222222223</v>
      </c>
      <c r="N806" s="271">
        <f>IF(J806=0,0,(K806-L806)/J806)</f>
        <v>123.22222222222223</v>
      </c>
      <c r="O806" s="181">
        <v>64</v>
      </c>
      <c r="P806" s="28">
        <f t="shared" si="516"/>
        <v>30</v>
      </c>
      <c r="Q806" s="28">
        <f t="shared" si="516"/>
        <v>1</v>
      </c>
      <c r="R806" s="28">
        <f t="shared" si="516"/>
        <v>35037</v>
      </c>
    </row>
    <row r="807" spans="1:20" s="29" customFormat="1" ht="15.75">
      <c r="A807" s="27">
        <f t="shared" si="488"/>
        <v>42912</v>
      </c>
      <c r="B807" s="28">
        <f t="shared" si="489"/>
        <v>27</v>
      </c>
      <c r="C807" s="238" t="s">
        <v>724</v>
      </c>
      <c r="D807" s="238" t="s">
        <v>717</v>
      </c>
      <c r="E807" s="29" t="s">
        <v>730</v>
      </c>
      <c r="F807" s="239">
        <v>69</v>
      </c>
      <c r="G807" s="240" t="s">
        <v>662</v>
      </c>
      <c r="H807" s="241">
        <f t="shared" si="494"/>
        <v>29</v>
      </c>
      <c r="I807" s="241">
        <v>12</v>
      </c>
      <c r="J807" s="181">
        <v>10</v>
      </c>
      <c r="K807" s="242">
        <v>1350</v>
      </c>
      <c r="L807" s="243">
        <v>2</v>
      </c>
      <c r="M807" s="244">
        <f t="shared" si="486"/>
        <v>135</v>
      </c>
      <c r="N807" s="272">
        <f t="shared" ref="N807" si="518">IF(J807=0,0,(K807-L807)/J807)</f>
        <v>134.80000000000001</v>
      </c>
      <c r="O807" s="242">
        <v>295</v>
      </c>
      <c r="P807" s="241">
        <f t="shared" ref="P807:R810" si="519">P806</f>
        <v>30</v>
      </c>
      <c r="Q807" s="28">
        <f t="shared" si="519"/>
        <v>1</v>
      </c>
      <c r="R807" s="28">
        <f t="shared" si="519"/>
        <v>35037</v>
      </c>
    </row>
    <row r="808" spans="1:20" s="29" customFormat="1" ht="15.75">
      <c r="A808" s="27">
        <f t="shared" si="488"/>
        <v>42912</v>
      </c>
      <c r="B808" s="28">
        <f t="shared" si="489"/>
        <v>28</v>
      </c>
      <c r="C808" s="63" t="s">
        <v>723</v>
      </c>
      <c r="D808" s="63" t="s">
        <v>718</v>
      </c>
      <c r="E808" s="63"/>
      <c r="F808" s="124">
        <v>59</v>
      </c>
      <c r="G808" s="121" t="s">
        <v>729</v>
      </c>
      <c r="H808" s="28">
        <f t="shared" si="494"/>
        <v>29</v>
      </c>
      <c r="I808" s="28">
        <v>1</v>
      </c>
      <c r="J808" s="181">
        <v>9</v>
      </c>
      <c r="K808" s="181">
        <v>1122</v>
      </c>
      <c r="L808" s="182">
        <v>23</v>
      </c>
      <c r="M808" s="183">
        <f t="shared" si="486"/>
        <v>124.66666666666667</v>
      </c>
      <c r="N808" s="271">
        <f t="shared" ref="N808" si="520">IF(J808=0,0,(K808-L808)/J808)</f>
        <v>122.11111111111111</v>
      </c>
      <c r="O808" s="181">
        <v>225</v>
      </c>
      <c r="P808" s="28">
        <f t="shared" ref="P808:R808" si="521">P807</f>
        <v>30</v>
      </c>
      <c r="Q808" s="28">
        <f t="shared" si="521"/>
        <v>1</v>
      </c>
      <c r="R808" s="28">
        <f t="shared" si="521"/>
        <v>35037</v>
      </c>
      <c r="S808" s="29" t="s">
        <v>669</v>
      </c>
    </row>
    <row r="809" spans="1:20" s="29" customFormat="1" ht="15.75">
      <c r="A809" s="27">
        <f t="shared" ref="A809:A810" si="522">A808</f>
        <v>42912</v>
      </c>
      <c r="B809" s="28">
        <f t="shared" ref="B809:B810" si="523">B808+1</f>
        <v>29</v>
      </c>
      <c r="C809" s="63" t="s">
        <v>722</v>
      </c>
      <c r="D809" s="63" t="s">
        <v>719</v>
      </c>
      <c r="E809" s="63" t="s">
        <v>674</v>
      </c>
      <c r="F809" s="124">
        <v>60</v>
      </c>
      <c r="G809" s="121" t="s">
        <v>728</v>
      </c>
      <c r="H809" s="241">
        <f t="shared" si="494"/>
        <v>29</v>
      </c>
      <c r="I809" s="241">
        <v>1</v>
      </c>
      <c r="J809" s="181">
        <v>10</v>
      </c>
      <c r="K809" s="242">
        <v>1319</v>
      </c>
      <c r="L809" s="243">
        <v>0</v>
      </c>
      <c r="M809" s="244">
        <f t="shared" si="486"/>
        <v>131.9</v>
      </c>
      <c r="N809" s="272">
        <f t="shared" ref="N809:N810" si="524">IF(J809=0,0,(K809-L809)/J809)</f>
        <v>131.9</v>
      </c>
      <c r="O809" s="242">
        <v>655</v>
      </c>
      <c r="P809" s="241">
        <f t="shared" si="519"/>
        <v>30</v>
      </c>
      <c r="Q809" s="28">
        <f t="shared" si="519"/>
        <v>1</v>
      </c>
      <c r="R809" s="28">
        <f t="shared" si="519"/>
        <v>35037</v>
      </c>
    </row>
    <row r="810" spans="1:20" s="29" customFormat="1" ht="16.149999999999999" thickBot="1">
      <c r="A810" s="127">
        <f t="shared" si="522"/>
        <v>42912</v>
      </c>
      <c r="B810" s="128">
        <f t="shared" si="523"/>
        <v>30</v>
      </c>
      <c r="C810" s="268" t="s">
        <v>721</v>
      </c>
      <c r="D810" s="268" t="s">
        <v>720</v>
      </c>
      <c r="E810" s="268" t="s">
        <v>731</v>
      </c>
      <c r="F810" s="269">
        <v>30</v>
      </c>
      <c r="G810" s="270" t="s">
        <v>55</v>
      </c>
      <c r="H810" s="128">
        <f t="shared" si="494"/>
        <v>29</v>
      </c>
      <c r="I810" s="128">
        <v>27</v>
      </c>
      <c r="J810" s="190">
        <v>10</v>
      </c>
      <c r="K810" s="190">
        <v>1277</v>
      </c>
      <c r="L810" s="191">
        <v>50</v>
      </c>
      <c r="M810" s="192">
        <f t="shared" si="486"/>
        <v>127.7</v>
      </c>
      <c r="N810" s="273">
        <f t="shared" si="524"/>
        <v>122.7</v>
      </c>
      <c r="O810" s="190">
        <v>37</v>
      </c>
      <c r="P810" s="128">
        <f t="shared" si="519"/>
        <v>30</v>
      </c>
      <c r="Q810" s="128">
        <f t="shared" si="519"/>
        <v>1</v>
      </c>
      <c r="R810" s="128">
        <f t="shared" si="519"/>
        <v>35037</v>
      </c>
      <c r="S810" s="133"/>
    </row>
    <row r="811" spans="1:20" s="93" customFormat="1" ht="16.149999999999999" thickTop="1">
      <c r="A811" s="91">
        <f>A810+7</f>
        <v>42919</v>
      </c>
      <c r="B811" s="92">
        <f>1</f>
        <v>1</v>
      </c>
      <c r="C811" s="93" t="s">
        <v>738</v>
      </c>
      <c r="D811" s="93" t="s">
        <v>672</v>
      </c>
      <c r="E811" s="93" t="s">
        <v>674</v>
      </c>
      <c r="F811" s="296">
        <v>134</v>
      </c>
      <c r="G811" s="93" t="s">
        <v>55</v>
      </c>
      <c r="H811" s="92">
        <f>H810+1</f>
        <v>30</v>
      </c>
      <c r="I811" s="92">
        <v>9</v>
      </c>
      <c r="J811" s="175">
        <v>12</v>
      </c>
      <c r="K811" s="175">
        <v>1603</v>
      </c>
      <c r="L811" s="178">
        <v>5</v>
      </c>
      <c r="M811" s="177">
        <f>IF(J811=0,0,(K811)/J811)</f>
        <v>133.58333333333334</v>
      </c>
      <c r="N811" s="275">
        <f>IF(J811=0,0,(K811-L811)/J811)</f>
        <v>133.16666666666666</v>
      </c>
      <c r="O811" s="175">
        <v>359</v>
      </c>
      <c r="P811" s="92">
        <f>COUNTA(C811:C840)</f>
        <v>30</v>
      </c>
      <c r="Q811" s="92">
        <v>1</v>
      </c>
      <c r="R811" s="92">
        <f>SUM(K811:K840)</f>
        <v>43994</v>
      </c>
      <c r="S811" s="197">
        <f>SUM(L811:L840)</f>
        <v>1095</v>
      </c>
      <c r="T811" s="94"/>
    </row>
    <row r="812" spans="1:20" s="93" customFormat="1" ht="15.75">
      <c r="A812" s="91">
        <f>A811</f>
        <v>42919</v>
      </c>
      <c r="B812" s="92">
        <f>B811+1</f>
        <v>2</v>
      </c>
      <c r="C812" s="125" t="s">
        <v>609</v>
      </c>
      <c r="D812" s="298" t="s">
        <v>675</v>
      </c>
      <c r="E812" s="298" t="s">
        <v>674</v>
      </c>
      <c r="F812" s="296">
        <v>125</v>
      </c>
      <c r="G812" s="93" t="s">
        <v>55</v>
      </c>
      <c r="H812" s="92">
        <f t="shared" ref="H812:H875" si="525">H811</f>
        <v>30</v>
      </c>
      <c r="I812" s="126">
        <v>4</v>
      </c>
      <c r="J812" s="175">
        <v>12</v>
      </c>
      <c r="K812" s="175">
        <v>0</v>
      </c>
      <c r="L812" s="178">
        <v>120</v>
      </c>
      <c r="M812" s="177">
        <f t="shared" ref="M812:M840" si="526">IF(J812=0,0,(K812)/J812)</f>
        <v>0</v>
      </c>
      <c r="N812" s="275">
        <f>IF(J812=0,0,(K812-L812)/J812)</f>
        <v>-10</v>
      </c>
      <c r="O812" s="236">
        <v>0</v>
      </c>
      <c r="P812" s="92">
        <f t="shared" ref="P812:R812" si="527">P811</f>
        <v>30</v>
      </c>
      <c r="Q812" s="92">
        <f t="shared" si="527"/>
        <v>1</v>
      </c>
      <c r="R812" s="92">
        <f t="shared" si="527"/>
        <v>43994</v>
      </c>
      <c r="S812" s="93" t="s">
        <v>463</v>
      </c>
    </row>
    <row r="813" spans="1:20" s="93" customFormat="1" ht="15.75">
      <c r="A813" s="91">
        <f t="shared" ref="A813:A840" si="528">A812</f>
        <v>42919</v>
      </c>
      <c r="B813" s="92">
        <f t="shared" ref="B813:B840" si="529">B812+1</f>
        <v>3</v>
      </c>
      <c r="C813" s="93" t="s">
        <v>678</v>
      </c>
      <c r="D813" s="93" t="s">
        <v>677</v>
      </c>
      <c r="E813" s="93" t="s">
        <v>679</v>
      </c>
      <c r="F813" s="296">
        <v>123</v>
      </c>
      <c r="G813" s="93" t="s">
        <v>55</v>
      </c>
      <c r="H813" s="92">
        <f t="shared" si="525"/>
        <v>30</v>
      </c>
      <c r="I813" s="92">
        <v>29</v>
      </c>
      <c r="J813" s="175">
        <v>12</v>
      </c>
      <c r="K813" s="175">
        <v>1620</v>
      </c>
      <c r="L813" s="178">
        <v>77</v>
      </c>
      <c r="M813" s="177">
        <f t="shared" si="526"/>
        <v>135</v>
      </c>
      <c r="N813" s="275">
        <f>IF(J813=0,0,(K813-L813)/J813)</f>
        <v>128.58333333333334</v>
      </c>
      <c r="O813" s="175">
        <v>380</v>
      </c>
      <c r="P813" s="92">
        <f t="shared" ref="P813:R813" si="530">P812</f>
        <v>30</v>
      </c>
      <c r="Q813" s="92">
        <f t="shared" si="530"/>
        <v>1</v>
      </c>
      <c r="R813" s="92">
        <f t="shared" si="530"/>
        <v>43994</v>
      </c>
      <c r="S813" s="177">
        <f>AVERAGE(N811:N840)</f>
        <v>125.655303030303</v>
      </c>
      <c r="T813" s="94"/>
    </row>
    <row r="814" spans="1:20" s="93" customFormat="1" ht="15.75">
      <c r="A814" s="91">
        <f t="shared" si="528"/>
        <v>42919</v>
      </c>
      <c r="B814" s="92">
        <f t="shared" si="529"/>
        <v>4</v>
      </c>
      <c r="C814" s="99" t="s">
        <v>476</v>
      </c>
      <c r="D814" s="99" t="s">
        <v>682</v>
      </c>
      <c r="E814" s="93" t="s">
        <v>674</v>
      </c>
      <c r="F814" s="296">
        <v>108</v>
      </c>
      <c r="G814" s="101" t="s">
        <v>55</v>
      </c>
      <c r="H814" s="92">
        <f t="shared" si="525"/>
        <v>30</v>
      </c>
      <c r="I814" s="92">
        <v>19</v>
      </c>
      <c r="J814" s="175">
        <v>12</v>
      </c>
      <c r="K814" s="175">
        <v>1584</v>
      </c>
      <c r="L814" s="178">
        <v>4</v>
      </c>
      <c r="M814" s="177">
        <f t="shared" si="526"/>
        <v>132</v>
      </c>
      <c r="N814" s="275">
        <f t="shared" ref="N814" si="531">IF(J814=0,0,(K814-L814)/J814)</f>
        <v>131.66666666666666</v>
      </c>
      <c r="O814" s="175">
        <v>208</v>
      </c>
      <c r="P814" s="92">
        <f t="shared" ref="P814:R814" si="532">P813</f>
        <v>30</v>
      </c>
      <c r="Q814" s="92">
        <f t="shared" si="532"/>
        <v>1</v>
      </c>
      <c r="R814" s="92">
        <f t="shared" si="532"/>
        <v>43994</v>
      </c>
      <c r="S814" s="93" t="s">
        <v>491</v>
      </c>
    </row>
    <row r="815" spans="1:20" s="93" customFormat="1" ht="15.75">
      <c r="A815" s="91">
        <f t="shared" si="528"/>
        <v>42919</v>
      </c>
      <c r="B815" s="92">
        <f t="shared" si="529"/>
        <v>5</v>
      </c>
      <c r="C815" s="93" t="s">
        <v>685</v>
      </c>
      <c r="D815" s="93" t="s">
        <v>684</v>
      </c>
      <c r="F815" s="293">
        <v>101</v>
      </c>
      <c r="G815" s="93" t="s">
        <v>415</v>
      </c>
      <c r="H815" s="92">
        <f t="shared" si="525"/>
        <v>30</v>
      </c>
      <c r="I815" s="92">
        <v>2</v>
      </c>
      <c r="J815" s="175">
        <v>12</v>
      </c>
      <c r="K815" s="175">
        <v>1562</v>
      </c>
      <c r="L815" s="178">
        <v>10</v>
      </c>
      <c r="M815" s="177">
        <f t="shared" si="526"/>
        <v>130.16666666666666</v>
      </c>
      <c r="N815" s="275">
        <f>IF(J815=0,0,(K815-L815)/J815)</f>
        <v>129.33333333333334</v>
      </c>
      <c r="O815" s="175">
        <v>385</v>
      </c>
      <c r="P815" s="92">
        <f t="shared" ref="P815:R815" si="533">P814</f>
        <v>30</v>
      </c>
      <c r="Q815" s="92">
        <f t="shared" si="533"/>
        <v>1</v>
      </c>
      <c r="R815" s="92">
        <f t="shared" si="533"/>
        <v>43994</v>
      </c>
      <c r="S815" s="177">
        <f>AVERAGE(F811:F840)</f>
        <v>86.1</v>
      </c>
    </row>
    <row r="816" spans="1:20" s="93" customFormat="1" ht="15.75">
      <c r="A816" s="91">
        <f t="shared" si="528"/>
        <v>42919</v>
      </c>
      <c r="B816" s="92">
        <f t="shared" si="529"/>
        <v>6</v>
      </c>
      <c r="C816" s="287" t="s">
        <v>744</v>
      </c>
      <c r="D816" s="288" t="s">
        <v>743</v>
      </c>
      <c r="E816" s="288" t="s">
        <v>674</v>
      </c>
      <c r="F816" s="296">
        <v>98</v>
      </c>
      <c r="G816" s="93" t="s">
        <v>415</v>
      </c>
      <c r="H816" s="92">
        <f t="shared" si="525"/>
        <v>30</v>
      </c>
      <c r="I816" s="92">
        <v>19</v>
      </c>
      <c r="J816" s="175">
        <v>11</v>
      </c>
      <c r="K816" s="175">
        <v>1465</v>
      </c>
      <c r="L816" s="178">
        <v>8</v>
      </c>
      <c r="M816" s="177">
        <f t="shared" si="526"/>
        <v>133.18181818181819</v>
      </c>
      <c r="N816" s="177">
        <f t="shared" ref="N816" si="534">IF(J816=0,0,(K816-L816)/J816)</f>
        <v>132.45454545454547</v>
      </c>
      <c r="O816" s="175">
        <v>390</v>
      </c>
      <c r="P816" s="92">
        <f t="shared" ref="P816:R816" si="535">P815</f>
        <v>30</v>
      </c>
      <c r="Q816" s="92">
        <f t="shared" si="535"/>
        <v>1</v>
      </c>
      <c r="R816" s="92">
        <f t="shared" si="535"/>
        <v>43994</v>
      </c>
      <c r="S816" s="93" t="s">
        <v>625</v>
      </c>
    </row>
    <row r="817" spans="1:19" s="93" customFormat="1" ht="15.75">
      <c r="A817" s="91">
        <f t="shared" si="528"/>
        <v>42919</v>
      </c>
      <c r="B817" s="92">
        <f t="shared" si="529"/>
        <v>7</v>
      </c>
      <c r="C817" s="93" t="s">
        <v>689</v>
      </c>
      <c r="D817" s="93" t="s">
        <v>745</v>
      </c>
      <c r="F817" s="293">
        <v>97</v>
      </c>
      <c r="G817" s="93" t="s">
        <v>415</v>
      </c>
      <c r="H817" s="92">
        <f t="shared" si="525"/>
        <v>30</v>
      </c>
      <c r="I817" s="92">
        <v>8</v>
      </c>
      <c r="J817" s="175">
        <v>12</v>
      </c>
      <c r="K817" s="175">
        <v>1620</v>
      </c>
      <c r="L817" s="178">
        <v>72</v>
      </c>
      <c r="M817" s="177">
        <f t="shared" si="526"/>
        <v>135</v>
      </c>
      <c r="N817" s="275">
        <f t="shared" ref="N817:N825" si="536">IF(J817=0,0,(K817-L817)/J817)</f>
        <v>129</v>
      </c>
      <c r="O817" s="175">
        <v>547</v>
      </c>
      <c r="P817" s="92">
        <f t="shared" ref="P817:R817" si="537">P816</f>
        <v>30</v>
      </c>
      <c r="Q817" s="92">
        <f t="shared" si="537"/>
        <v>1</v>
      </c>
      <c r="R817" s="92">
        <f t="shared" si="537"/>
        <v>43994</v>
      </c>
      <c r="S817" s="177">
        <f>S813*P811*16</f>
        <v>60314.545454545441</v>
      </c>
    </row>
    <row r="818" spans="1:19" s="93" customFormat="1" ht="15.75">
      <c r="A818" s="91">
        <f t="shared" si="528"/>
        <v>42919</v>
      </c>
      <c r="B818" s="92">
        <f t="shared" si="529"/>
        <v>8</v>
      </c>
      <c r="C818" s="93" t="s">
        <v>387</v>
      </c>
      <c r="D818" s="93" t="s">
        <v>690</v>
      </c>
      <c r="E818" s="93" t="s">
        <v>674</v>
      </c>
      <c r="F818" s="293">
        <v>95</v>
      </c>
      <c r="G818" s="93" t="s">
        <v>56</v>
      </c>
      <c r="H818" s="92">
        <f t="shared" si="525"/>
        <v>30</v>
      </c>
      <c r="I818" s="92">
        <v>20</v>
      </c>
      <c r="J818" s="175">
        <v>11</v>
      </c>
      <c r="K818" s="175">
        <v>1465</v>
      </c>
      <c r="L818" s="178">
        <v>19</v>
      </c>
      <c r="M818" s="177">
        <f t="shared" si="526"/>
        <v>133.18181818181819</v>
      </c>
      <c r="N818" s="275">
        <f t="shared" si="536"/>
        <v>131.45454545454547</v>
      </c>
      <c r="O818" s="175">
        <v>62</v>
      </c>
      <c r="P818" s="92">
        <f t="shared" ref="P818:R818" si="538">P817</f>
        <v>30</v>
      </c>
      <c r="Q818" s="92">
        <f t="shared" si="538"/>
        <v>1</v>
      </c>
      <c r="R818" s="92">
        <f t="shared" si="538"/>
        <v>43994</v>
      </c>
      <c r="S818" s="93" t="s">
        <v>505</v>
      </c>
    </row>
    <row r="819" spans="1:19" s="93" customFormat="1" ht="15.75">
      <c r="A819" s="91">
        <f t="shared" si="528"/>
        <v>42919</v>
      </c>
      <c r="B819" s="92">
        <f t="shared" si="529"/>
        <v>9</v>
      </c>
      <c r="C819" s="93" t="s">
        <v>660</v>
      </c>
      <c r="D819" s="93" t="s">
        <v>692</v>
      </c>
      <c r="E819" s="93" t="s">
        <v>674</v>
      </c>
      <c r="F819" s="296">
        <v>94</v>
      </c>
      <c r="G819" s="93" t="s">
        <v>55</v>
      </c>
      <c r="H819" s="92">
        <f t="shared" si="525"/>
        <v>30</v>
      </c>
      <c r="I819" s="92">
        <v>3</v>
      </c>
      <c r="J819" s="175">
        <v>12</v>
      </c>
      <c r="K819" s="175">
        <v>1618</v>
      </c>
      <c r="L819" s="178">
        <v>18</v>
      </c>
      <c r="M819" s="177">
        <f t="shared" si="526"/>
        <v>134.83333333333334</v>
      </c>
      <c r="N819" s="275">
        <f t="shared" si="536"/>
        <v>133.33333333333334</v>
      </c>
      <c r="O819" s="175">
        <v>435</v>
      </c>
      <c r="P819" s="92">
        <f t="shared" ref="P819:R819" si="539">P818</f>
        <v>30</v>
      </c>
      <c r="Q819" s="92">
        <f t="shared" si="539"/>
        <v>1</v>
      </c>
      <c r="R819" s="92">
        <f t="shared" si="539"/>
        <v>43994</v>
      </c>
      <c r="S819" s="177">
        <f>AVERAGE(I811:I840)</f>
        <v>13.433333333333334</v>
      </c>
    </row>
    <row r="820" spans="1:19" s="93" customFormat="1" ht="15.75">
      <c r="A820" s="91">
        <f t="shared" si="528"/>
        <v>42919</v>
      </c>
      <c r="B820" s="92">
        <f t="shared" si="529"/>
        <v>10</v>
      </c>
      <c r="C820" s="93" t="s">
        <v>618</v>
      </c>
      <c r="D820" s="93" t="s">
        <v>698</v>
      </c>
      <c r="E820" s="93" t="s">
        <v>674</v>
      </c>
      <c r="F820" s="293">
        <v>89</v>
      </c>
      <c r="G820" s="93" t="s">
        <v>335</v>
      </c>
      <c r="H820" s="92">
        <f t="shared" si="525"/>
        <v>30</v>
      </c>
      <c r="I820" s="92">
        <v>5</v>
      </c>
      <c r="J820" s="175">
        <v>11</v>
      </c>
      <c r="K820" s="175">
        <v>1447</v>
      </c>
      <c r="L820" s="178">
        <v>16</v>
      </c>
      <c r="M820" s="177">
        <f t="shared" si="526"/>
        <v>131.54545454545453</v>
      </c>
      <c r="N820" s="275">
        <f t="shared" si="536"/>
        <v>130.09090909090909</v>
      </c>
      <c r="O820" s="175">
        <v>47</v>
      </c>
      <c r="P820" s="92">
        <f t="shared" ref="P820:R820" si="540">P819</f>
        <v>30</v>
      </c>
      <c r="Q820" s="92">
        <f t="shared" si="540"/>
        <v>1</v>
      </c>
      <c r="R820" s="92">
        <f t="shared" si="540"/>
        <v>43994</v>
      </c>
    </row>
    <row r="821" spans="1:19" s="93" customFormat="1" ht="15.75">
      <c r="A821" s="91">
        <f t="shared" si="528"/>
        <v>42919</v>
      </c>
      <c r="B821" s="92">
        <f t="shared" si="529"/>
        <v>11</v>
      </c>
      <c r="C821" s="93" t="s">
        <v>746</v>
      </c>
      <c r="D821" s="93" t="s">
        <v>739</v>
      </c>
      <c r="F821" s="293">
        <v>88</v>
      </c>
      <c r="G821" s="93" t="s">
        <v>747</v>
      </c>
      <c r="H821" s="92">
        <f t="shared" si="525"/>
        <v>30</v>
      </c>
      <c r="I821" s="92">
        <v>2</v>
      </c>
      <c r="J821" s="175">
        <v>11</v>
      </c>
      <c r="K821" s="175">
        <v>1461</v>
      </c>
      <c r="L821" s="178">
        <v>24</v>
      </c>
      <c r="M821" s="177">
        <f t="shared" ref="M821:M822" si="541">IF(J821=0,0,(K821)/J821)</f>
        <v>132.81818181818181</v>
      </c>
      <c r="N821" s="275">
        <f t="shared" ref="N821:N822" si="542">IF(J821=0,0,(K821-L821)/J821)</f>
        <v>130.63636363636363</v>
      </c>
      <c r="O821" s="175">
        <v>328</v>
      </c>
      <c r="P821" s="92">
        <f t="shared" ref="P821:R821" si="543">P820</f>
        <v>30</v>
      </c>
      <c r="Q821" s="92">
        <f t="shared" si="543"/>
        <v>1</v>
      </c>
      <c r="R821" s="92">
        <f t="shared" si="543"/>
        <v>43994</v>
      </c>
    </row>
    <row r="822" spans="1:19" s="93" customFormat="1" ht="15.75">
      <c r="A822" s="91">
        <f t="shared" si="528"/>
        <v>42919</v>
      </c>
      <c r="B822" s="92">
        <f t="shared" si="529"/>
        <v>12</v>
      </c>
      <c r="C822" s="93" t="s">
        <v>704</v>
      </c>
      <c r="D822" s="93" t="s">
        <v>748</v>
      </c>
      <c r="F822" s="92">
        <v>88</v>
      </c>
      <c r="G822" s="93" t="s">
        <v>335</v>
      </c>
      <c r="H822" s="92">
        <f t="shared" si="525"/>
        <v>30</v>
      </c>
      <c r="I822" s="92">
        <v>2</v>
      </c>
      <c r="J822" s="175">
        <v>11</v>
      </c>
      <c r="K822" s="175">
        <v>1478</v>
      </c>
      <c r="L822" s="178">
        <v>0</v>
      </c>
      <c r="M822" s="177">
        <f t="shared" si="541"/>
        <v>134.36363636363637</v>
      </c>
      <c r="N822" s="275">
        <f t="shared" si="542"/>
        <v>134.36363636363637</v>
      </c>
      <c r="O822" s="175">
        <v>239</v>
      </c>
      <c r="P822" s="92">
        <f t="shared" ref="P822:R822" si="544">P821</f>
        <v>30</v>
      </c>
      <c r="Q822" s="92">
        <f t="shared" si="544"/>
        <v>1</v>
      </c>
      <c r="R822" s="92">
        <f t="shared" si="544"/>
        <v>43994</v>
      </c>
      <c r="S822" s="177"/>
    </row>
    <row r="823" spans="1:19" s="93" customFormat="1" ht="15.75">
      <c r="A823" s="91">
        <f t="shared" si="528"/>
        <v>42919</v>
      </c>
      <c r="B823" s="92">
        <f t="shared" si="529"/>
        <v>13</v>
      </c>
      <c r="C823" s="93" t="s">
        <v>379</v>
      </c>
      <c r="D823" s="93" t="s">
        <v>699</v>
      </c>
      <c r="F823" s="294">
        <v>88</v>
      </c>
      <c r="G823" s="93" t="s">
        <v>56</v>
      </c>
      <c r="H823" s="92">
        <f t="shared" si="525"/>
        <v>30</v>
      </c>
      <c r="I823" s="92">
        <v>29</v>
      </c>
      <c r="J823" s="175">
        <v>12</v>
      </c>
      <c r="K823" s="175">
        <v>1611</v>
      </c>
      <c r="L823" s="178">
        <v>29</v>
      </c>
      <c r="M823" s="177">
        <f t="shared" si="526"/>
        <v>134.25</v>
      </c>
      <c r="N823" s="275">
        <f t="shared" si="536"/>
        <v>131.83333333333334</v>
      </c>
      <c r="O823" s="175">
        <v>132</v>
      </c>
      <c r="P823" s="92">
        <f t="shared" ref="P823:R823" si="545">P822</f>
        <v>30</v>
      </c>
      <c r="Q823" s="92">
        <f t="shared" si="545"/>
        <v>1</v>
      </c>
      <c r="R823" s="92">
        <f t="shared" si="545"/>
        <v>43994</v>
      </c>
    </row>
    <row r="824" spans="1:19" s="93" customFormat="1" ht="15.75">
      <c r="A824" s="91">
        <f t="shared" si="528"/>
        <v>42919</v>
      </c>
      <c r="B824" s="92">
        <f t="shared" si="529"/>
        <v>14</v>
      </c>
      <c r="C824" s="93" t="s">
        <v>278</v>
      </c>
      <c r="D824" s="93" t="s">
        <v>694</v>
      </c>
      <c r="E824" s="93" t="s">
        <v>695</v>
      </c>
      <c r="F824" s="296">
        <v>88</v>
      </c>
      <c r="G824" s="93" t="s">
        <v>55</v>
      </c>
      <c r="H824" s="92">
        <f t="shared" si="525"/>
        <v>30</v>
      </c>
      <c r="I824" s="92">
        <v>29</v>
      </c>
      <c r="J824" s="175">
        <v>11</v>
      </c>
      <c r="K824" s="175">
        <v>1453</v>
      </c>
      <c r="L824" s="178">
        <v>50</v>
      </c>
      <c r="M824" s="177">
        <f t="shared" si="526"/>
        <v>132.09090909090909</v>
      </c>
      <c r="N824" s="275">
        <f t="shared" si="536"/>
        <v>127.54545454545455</v>
      </c>
      <c r="O824" s="175">
        <v>111</v>
      </c>
      <c r="P824" s="92">
        <f t="shared" ref="P824:R824" si="546">P823</f>
        <v>30</v>
      </c>
      <c r="Q824" s="92">
        <f t="shared" si="546"/>
        <v>1</v>
      </c>
      <c r="R824" s="92">
        <f t="shared" si="546"/>
        <v>43994</v>
      </c>
      <c r="S824" s="92"/>
    </row>
    <row r="825" spans="1:19" s="93" customFormat="1" ht="15.75">
      <c r="A825" s="91">
        <f t="shared" si="528"/>
        <v>42919</v>
      </c>
      <c r="B825" s="92">
        <f t="shared" si="529"/>
        <v>15</v>
      </c>
      <c r="C825" s="276" t="s">
        <v>295</v>
      </c>
      <c r="D825" s="93" t="s">
        <v>705</v>
      </c>
      <c r="E825" s="93" t="s">
        <v>674</v>
      </c>
      <c r="F825" s="296">
        <v>88</v>
      </c>
      <c r="G825" s="93" t="s">
        <v>55</v>
      </c>
      <c r="H825" s="92">
        <f t="shared" si="525"/>
        <v>30</v>
      </c>
      <c r="I825" s="92">
        <v>27</v>
      </c>
      <c r="J825" s="175">
        <v>12</v>
      </c>
      <c r="K825" s="175">
        <v>1620</v>
      </c>
      <c r="L825" s="178">
        <v>22</v>
      </c>
      <c r="M825" s="177">
        <f t="shared" si="526"/>
        <v>135</v>
      </c>
      <c r="N825" s="275">
        <f t="shared" si="536"/>
        <v>133.16666666666666</v>
      </c>
      <c r="O825" s="176">
        <v>150</v>
      </c>
      <c r="P825" s="92">
        <f t="shared" ref="P825:R825" si="547">P824</f>
        <v>30</v>
      </c>
      <c r="Q825" s="92">
        <f t="shared" si="547"/>
        <v>1</v>
      </c>
      <c r="R825" s="92">
        <f t="shared" si="547"/>
        <v>43994</v>
      </c>
    </row>
    <row r="826" spans="1:19" s="93" customFormat="1" ht="15.75">
      <c r="A826" s="91">
        <f t="shared" si="528"/>
        <v>42919</v>
      </c>
      <c r="B826" s="92">
        <f t="shared" si="529"/>
        <v>16</v>
      </c>
      <c r="C826" s="93" t="s">
        <v>620</v>
      </c>
      <c r="D826" s="93" t="s">
        <v>740</v>
      </c>
      <c r="E826" s="93" t="s">
        <v>679</v>
      </c>
      <c r="F826" s="293">
        <v>88</v>
      </c>
      <c r="G826" s="93" t="s">
        <v>55</v>
      </c>
      <c r="H826" s="92">
        <f t="shared" si="525"/>
        <v>30</v>
      </c>
      <c r="I826" s="92">
        <v>5</v>
      </c>
      <c r="J826" s="175">
        <v>12</v>
      </c>
      <c r="K826" s="175">
        <v>1609</v>
      </c>
      <c r="L826" s="178">
        <v>202</v>
      </c>
      <c r="M826" s="177">
        <f t="shared" si="526"/>
        <v>134.08333333333334</v>
      </c>
      <c r="N826" s="275">
        <f>IF(J826=0,0,(K826-L826)/J826)</f>
        <v>117.25</v>
      </c>
      <c r="O826" s="175">
        <v>525</v>
      </c>
      <c r="P826" s="92">
        <f t="shared" ref="P826:R826" si="548">P825</f>
        <v>30</v>
      </c>
      <c r="Q826" s="92">
        <f t="shared" si="548"/>
        <v>1</v>
      </c>
      <c r="R826" s="92">
        <f t="shared" si="548"/>
        <v>43994</v>
      </c>
    </row>
    <row r="827" spans="1:19" s="93" customFormat="1" ht="15.75">
      <c r="A827" s="91">
        <f t="shared" si="528"/>
        <v>42919</v>
      </c>
      <c r="B827" s="92">
        <f t="shared" si="529"/>
        <v>17</v>
      </c>
      <c r="C827" s="93" t="s">
        <v>475</v>
      </c>
      <c r="D827" s="93" t="s">
        <v>709</v>
      </c>
      <c r="E827" s="93" t="s">
        <v>674</v>
      </c>
      <c r="F827" s="293">
        <v>87</v>
      </c>
      <c r="G827" s="93" t="s">
        <v>335</v>
      </c>
      <c r="H827" s="92">
        <f t="shared" si="525"/>
        <v>30</v>
      </c>
      <c r="I827" s="92">
        <v>11</v>
      </c>
      <c r="J827" s="175">
        <v>12</v>
      </c>
      <c r="K827" s="175">
        <v>1608</v>
      </c>
      <c r="L827" s="178">
        <v>6</v>
      </c>
      <c r="M827" s="177">
        <f t="shared" si="526"/>
        <v>134</v>
      </c>
      <c r="N827" s="275">
        <f t="shared" ref="N827" si="549">IF(J827=0,0,(K827-L827)/J827)</f>
        <v>133.5</v>
      </c>
      <c r="O827" s="176">
        <v>251</v>
      </c>
      <c r="P827" s="92">
        <f t="shared" ref="P827:R827" si="550">P826</f>
        <v>30</v>
      </c>
      <c r="Q827" s="92">
        <f t="shared" si="550"/>
        <v>1</v>
      </c>
      <c r="R827" s="92">
        <f t="shared" si="550"/>
        <v>43994</v>
      </c>
    </row>
    <row r="828" spans="1:19" s="93" customFormat="1" ht="15.75">
      <c r="A828" s="91">
        <f t="shared" si="528"/>
        <v>42919</v>
      </c>
      <c r="B828" s="92">
        <f t="shared" si="529"/>
        <v>18</v>
      </c>
      <c r="C828" s="287" t="s">
        <v>632</v>
      </c>
      <c r="D828" s="288" t="s">
        <v>749</v>
      </c>
      <c r="E828" s="288"/>
      <c r="F828" s="294">
        <v>82</v>
      </c>
      <c r="G828" s="93" t="s">
        <v>742</v>
      </c>
      <c r="H828" s="92">
        <f t="shared" si="525"/>
        <v>30</v>
      </c>
      <c r="I828" s="92">
        <v>2</v>
      </c>
      <c r="J828" s="175">
        <v>12</v>
      </c>
      <c r="K828" s="175">
        <v>1617</v>
      </c>
      <c r="L828" s="178">
        <v>103</v>
      </c>
      <c r="M828" s="177">
        <f t="shared" si="526"/>
        <v>134.75</v>
      </c>
      <c r="N828" s="275">
        <f>IF(J828=0,0,(K828-L828)/J828)</f>
        <v>126.16666666666667</v>
      </c>
      <c r="O828" s="176">
        <v>782</v>
      </c>
      <c r="P828" s="92">
        <f t="shared" ref="P828:R828" si="551">P827</f>
        <v>30</v>
      </c>
      <c r="Q828" s="92">
        <f t="shared" si="551"/>
        <v>1</v>
      </c>
      <c r="R828" s="92">
        <f t="shared" si="551"/>
        <v>43994</v>
      </c>
    </row>
    <row r="829" spans="1:19" s="93" customFormat="1" ht="15.75">
      <c r="A829" s="91">
        <f t="shared" si="528"/>
        <v>42919</v>
      </c>
      <c r="B829" s="92">
        <f t="shared" si="529"/>
        <v>19</v>
      </c>
      <c r="C829" s="99" t="s">
        <v>437</v>
      </c>
      <c r="D829" s="99" t="s">
        <v>710</v>
      </c>
      <c r="E829" s="93" t="s">
        <v>674</v>
      </c>
      <c r="F829" s="293">
        <v>82</v>
      </c>
      <c r="G829" s="93" t="s">
        <v>55</v>
      </c>
      <c r="H829" s="92">
        <f t="shared" si="525"/>
        <v>30</v>
      </c>
      <c r="I829" s="92">
        <v>14</v>
      </c>
      <c r="J829" s="175">
        <v>11</v>
      </c>
      <c r="K829" s="175">
        <v>1468</v>
      </c>
      <c r="L829" s="178">
        <v>19</v>
      </c>
      <c r="M829" s="177">
        <f t="shared" si="526"/>
        <v>133.45454545454547</v>
      </c>
      <c r="N829" s="275">
        <f>IF(J829=0,0,(K829-L829)/J829)</f>
        <v>131.72727272727272</v>
      </c>
      <c r="O829" s="175">
        <v>229</v>
      </c>
      <c r="P829" s="92">
        <f t="shared" ref="P829:R829" si="552">P828</f>
        <v>30</v>
      </c>
      <c r="Q829" s="92">
        <f t="shared" si="552"/>
        <v>1</v>
      </c>
      <c r="R829" s="92">
        <f t="shared" si="552"/>
        <v>43994</v>
      </c>
    </row>
    <row r="830" spans="1:19" s="93" customFormat="1" ht="15.75">
      <c r="A830" s="91">
        <f t="shared" si="528"/>
        <v>42919</v>
      </c>
      <c r="B830" s="92">
        <f t="shared" si="529"/>
        <v>20</v>
      </c>
      <c r="C830" s="93" t="s">
        <v>367</v>
      </c>
      <c r="D830" s="93" t="s">
        <v>712</v>
      </c>
      <c r="E830" s="93" t="s">
        <v>674</v>
      </c>
      <c r="F830" s="296">
        <v>81</v>
      </c>
      <c r="G830" s="93" t="s">
        <v>55</v>
      </c>
      <c r="H830" s="92">
        <f t="shared" si="525"/>
        <v>30</v>
      </c>
      <c r="I830" s="92">
        <v>19</v>
      </c>
      <c r="J830" s="175">
        <v>12</v>
      </c>
      <c r="K830" s="175">
        <v>1610</v>
      </c>
      <c r="L830" s="178">
        <v>60</v>
      </c>
      <c r="M830" s="177">
        <f t="shared" si="526"/>
        <v>134.16666666666666</v>
      </c>
      <c r="N830" s="275">
        <f t="shared" ref="N830" si="553">IF(J830=0,0,(K830-L830)/J830)</f>
        <v>129.16666666666666</v>
      </c>
      <c r="O830" s="176">
        <v>199</v>
      </c>
      <c r="P830" s="92">
        <f t="shared" ref="P830:R830" si="554">P829</f>
        <v>30</v>
      </c>
      <c r="Q830" s="92">
        <f t="shared" si="554"/>
        <v>1</v>
      </c>
      <c r="R830" s="92">
        <f t="shared" si="554"/>
        <v>43994</v>
      </c>
    </row>
    <row r="831" spans="1:19" s="93" customFormat="1" ht="15.75">
      <c r="A831" s="91">
        <f t="shared" si="528"/>
        <v>42919</v>
      </c>
      <c r="B831" s="92">
        <f t="shared" si="529"/>
        <v>21</v>
      </c>
      <c r="C831" s="99" t="s">
        <v>611</v>
      </c>
      <c r="D831" s="99" t="s">
        <v>736</v>
      </c>
      <c r="E831" s="93" t="s">
        <v>679</v>
      </c>
      <c r="F831" s="293">
        <v>79</v>
      </c>
      <c r="G831" s="93" t="s">
        <v>335</v>
      </c>
      <c r="H831" s="92">
        <f t="shared" si="525"/>
        <v>30</v>
      </c>
      <c r="I831" s="92">
        <v>11</v>
      </c>
      <c r="J831" s="175">
        <v>11</v>
      </c>
      <c r="K831" s="175">
        <v>1485</v>
      </c>
      <c r="L831" s="178">
        <v>26</v>
      </c>
      <c r="M831" s="177">
        <f t="shared" si="526"/>
        <v>135</v>
      </c>
      <c r="N831" s="275">
        <f>IF(J831=0,0,(K831-L831)/J831)</f>
        <v>132.63636363636363</v>
      </c>
      <c r="O831" s="175">
        <v>225</v>
      </c>
      <c r="P831" s="92">
        <f t="shared" ref="P831:R831" si="555">P830</f>
        <v>30</v>
      </c>
      <c r="Q831" s="92">
        <f t="shared" si="555"/>
        <v>1</v>
      </c>
      <c r="R831" s="92">
        <f t="shared" si="555"/>
        <v>43994</v>
      </c>
    </row>
    <row r="832" spans="1:19" s="93" customFormat="1" ht="15.75">
      <c r="A832" s="91">
        <f t="shared" si="528"/>
        <v>42919</v>
      </c>
      <c r="B832" s="92">
        <f t="shared" si="529"/>
        <v>22</v>
      </c>
      <c r="C832" s="99" t="s">
        <v>439</v>
      </c>
      <c r="D832" s="99" t="s">
        <v>714</v>
      </c>
      <c r="E832" s="93" t="s">
        <v>674</v>
      </c>
      <c r="F832" s="100">
        <v>78</v>
      </c>
      <c r="G832" s="93" t="s">
        <v>335</v>
      </c>
      <c r="H832" s="92">
        <f t="shared" si="525"/>
        <v>30</v>
      </c>
      <c r="I832" s="92">
        <v>14</v>
      </c>
      <c r="J832" s="175">
        <v>12</v>
      </c>
      <c r="K832" s="175">
        <v>1600</v>
      </c>
      <c r="L832" s="178">
        <v>7</v>
      </c>
      <c r="M832" s="177">
        <f t="shared" ref="M832" si="556">IF(J832=0,0,(K832)/J832)</f>
        <v>133.33333333333334</v>
      </c>
      <c r="N832" s="275">
        <f t="shared" ref="N832" si="557">IF(J832=0,0,(K832-L832)/J832)</f>
        <v>132.75</v>
      </c>
      <c r="O832" s="175">
        <v>239</v>
      </c>
      <c r="P832" s="92">
        <f t="shared" ref="P832:R832" si="558">P831</f>
        <v>30</v>
      </c>
      <c r="Q832" s="92">
        <f t="shared" si="558"/>
        <v>1</v>
      </c>
      <c r="R832" s="92">
        <f t="shared" si="558"/>
        <v>43994</v>
      </c>
    </row>
    <row r="833" spans="1:20" s="93" customFormat="1" ht="15.75">
      <c r="A833" s="91">
        <f t="shared" si="528"/>
        <v>42919</v>
      </c>
      <c r="B833" s="92">
        <f t="shared" si="529"/>
        <v>23</v>
      </c>
      <c r="C833" s="99" t="s">
        <v>50</v>
      </c>
      <c r="D833" s="99" t="s">
        <v>741</v>
      </c>
      <c r="E833" s="93" t="s">
        <v>674</v>
      </c>
      <c r="F833" s="100">
        <v>77</v>
      </c>
      <c r="G833" s="101" t="s">
        <v>366</v>
      </c>
      <c r="H833" s="92">
        <f t="shared" si="525"/>
        <v>30</v>
      </c>
      <c r="I833" s="92">
        <v>30</v>
      </c>
      <c r="J833" s="175">
        <v>11</v>
      </c>
      <c r="K833" s="175">
        <v>1444</v>
      </c>
      <c r="L833" s="178">
        <v>30</v>
      </c>
      <c r="M833" s="177">
        <f t="shared" si="526"/>
        <v>131.27272727272728</v>
      </c>
      <c r="N833" s="275">
        <f>IF(J833=0,0,(K833-L833)/J833)</f>
        <v>128.54545454545453</v>
      </c>
      <c r="O833" s="175">
        <v>6</v>
      </c>
      <c r="P833" s="92">
        <f t="shared" ref="P833:R833" si="559">P832</f>
        <v>30</v>
      </c>
      <c r="Q833" s="92">
        <f t="shared" si="559"/>
        <v>1</v>
      </c>
      <c r="R833" s="92">
        <f t="shared" si="559"/>
        <v>43994</v>
      </c>
    </row>
    <row r="834" spans="1:20" s="93" customFormat="1" ht="15.75">
      <c r="A834" s="91">
        <f t="shared" si="528"/>
        <v>42919</v>
      </c>
      <c r="B834" s="92">
        <f t="shared" si="529"/>
        <v>24</v>
      </c>
      <c r="C834" s="174" t="s">
        <v>496</v>
      </c>
      <c r="D834" s="301" t="s">
        <v>715</v>
      </c>
      <c r="E834" s="301"/>
      <c r="F834" s="297">
        <v>76</v>
      </c>
      <c r="G834" s="101" t="s">
        <v>366</v>
      </c>
      <c r="H834" s="92">
        <f t="shared" si="525"/>
        <v>30</v>
      </c>
      <c r="I834" s="92">
        <v>16</v>
      </c>
      <c r="J834" s="175">
        <v>10</v>
      </c>
      <c r="K834" s="175">
        <v>1344</v>
      </c>
      <c r="L834" s="178">
        <v>9</v>
      </c>
      <c r="M834" s="177">
        <f t="shared" si="526"/>
        <v>134.4</v>
      </c>
      <c r="N834" s="275">
        <f t="shared" ref="N834" si="560">IF(J834=0,0,(K834-L834)/J834)</f>
        <v>133.5</v>
      </c>
      <c r="O834" s="175">
        <v>55</v>
      </c>
      <c r="P834" s="92">
        <f t="shared" ref="P834:R834" si="561">P833</f>
        <v>30</v>
      </c>
      <c r="Q834" s="92">
        <f t="shared" si="561"/>
        <v>1</v>
      </c>
      <c r="R834" s="92">
        <f t="shared" si="561"/>
        <v>43994</v>
      </c>
    </row>
    <row r="835" spans="1:20" s="93" customFormat="1" ht="15.75">
      <c r="A835" s="91">
        <f t="shared" si="528"/>
        <v>42919</v>
      </c>
      <c r="B835" s="92">
        <f t="shared" si="529"/>
        <v>25</v>
      </c>
      <c r="C835" s="277" t="s">
        <v>724</v>
      </c>
      <c r="D835" s="277" t="s">
        <v>717</v>
      </c>
      <c r="E835" s="93" t="s">
        <v>679</v>
      </c>
      <c r="F835" s="297">
        <v>70</v>
      </c>
      <c r="G835" s="279" t="s">
        <v>662</v>
      </c>
      <c r="H835" s="92">
        <f t="shared" si="525"/>
        <v>30</v>
      </c>
      <c r="I835" s="280">
        <v>13</v>
      </c>
      <c r="J835" s="175">
        <v>12</v>
      </c>
      <c r="K835" s="281">
        <v>1620</v>
      </c>
      <c r="L835" s="282">
        <v>20</v>
      </c>
      <c r="M835" s="283">
        <f>IF(J835=0,0,(K835)/J835)</f>
        <v>135</v>
      </c>
      <c r="N835" s="284">
        <f>IF(J835=0,0,(K835-L835)/J835)</f>
        <v>133.33333333333334</v>
      </c>
      <c r="O835" s="281">
        <v>431</v>
      </c>
      <c r="P835" s="92">
        <f t="shared" ref="P835:R835" si="562">P834</f>
        <v>30</v>
      </c>
      <c r="Q835" s="92">
        <f t="shared" si="562"/>
        <v>1</v>
      </c>
      <c r="R835" s="92">
        <f t="shared" si="562"/>
        <v>43994</v>
      </c>
    </row>
    <row r="836" spans="1:20" s="93" customFormat="1" ht="15.75">
      <c r="A836" s="91">
        <f t="shared" si="528"/>
        <v>42919</v>
      </c>
      <c r="B836" s="92">
        <f t="shared" si="529"/>
        <v>26</v>
      </c>
      <c r="C836" s="277" t="s">
        <v>725</v>
      </c>
      <c r="D836" s="277" t="s">
        <v>716</v>
      </c>
      <c r="F836" s="278">
        <v>70</v>
      </c>
      <c r="G836" s="279" t="s">
        <v>661</v>
      </c>
      <c r="H836" s="92">
        <f t="shared" si="525"/>
        <v>30</v>
      </c>
      <c r="I836" s="92">
        <v>2</v>
      </c>
      <c r="J836" s="175">
        <v>11</v>
      </c>
      <c r="K836" s="175">
        <v>1459</v>
      </c>
      <c r="L836" s="178">
        <v>0</v>
      </c>
      <c r="M836" s="177">
        <f t="shared" si="526"/>
        <v>132.63636363636363</v>
      </c>
      <c r="N836" s="275">
        <f>IF(J836=0,0,(K836-L836)/J836)</f>
        <v>132.63636363636363</v>
      </c>
      <c r="O836" s="175">
        <v>59</v>
      </c>
      <c r="P836" s="92">
        <f t="shared" ref="P836:R836" si="563">P835</f>
        <v>30</v>
      </c>
      <c r="Q836" s="92">
        <f t="shared" si="563"/>
        <v>1</v>
      </c>
      <c r="R836" s="92">
        <f t="shared" si="563"/>
        <v>43994</v>
      </c>
    </row>
    <row r="837" spans="1:20" s="93" customFormat="1" ht="15.75">
      <c r="A837" s="91">
        <f t="shared" si="528"/>
        <v>42919</v>
      </c>
      <c r="B837" s="92">
        <f t="shared" si="529"/>
        <v>27</v>
      </c>
      <c r="C837" s="277" t="s">
        <v>722</v>
      </c>
      <c r="D837" s="277" t="s">
        <v>719</v>
      </c>
      <c r="E837" s="93" t="s">
        <v>674</v>
      </c>
      <c r="F837" s="297">
        <v>61</v>
      </c>
      <c r="G837" s="279" t="s">
        <v>415</v>
      </c>
      <c r="H837" s="92">
        <f t="shared" si="525"/>
        <v>30</v>
      </c>
      <c r="I837" s="280">
        <v>2</v>
      </c>
      <c r="J837" s="175">
        <v>11</v>
      </c>
      <c r="K837" s="281">
        <v>1460</v>
      </c>
      <c r="L837" s="282">
        <v>0</v>
      </c>
      <c r="M837" s="283">
        <f>IF(J837=0,0,(K837)/J837)</f>
        <v>132.72727272727272</v>
      </c>
      <c r="N837" s="284">
        <f>IF(J837=0,0,(K837-L837)/J837)</f>
        <v>132.72727272727272</v>
      </c>
      <c r="O837" s="281">
        <v>561</v>
      </c>
      <c r="P837" s="92">
        <f t="shared" ref="P837:R837" si="564">P836</f>
        <v>30</v>
      </c>
      <c r="Q837" s="92">
        <f t="shared" si="564"/>
        <v>1</v>
      </c>
      <c r="R837" s="92">
        <f t="shared" si="564"/>
        <v>43994</v>
      </c>
    </row>
    <row r="838" spans="1:20" s="93" customFormat="1" ht="15.75">
      <c r="A838" s="91">
        <f t="shared" si="528"/>
        <v>42919</v>
      </c>
      <c r="B838" s="92">
        <f t="shared" si="529"/>
        <v>28</v>
      </c>
      <c r="C838" s="299" t="s">
        <v>723</v>
      </c>
      <c r="D838" s="300" t="s">
        <v>718</v>
      </c>
      <c r="E838" s="298"/>
      <c r="F838" s="297">
        <v>59</v>
      </c>
      <c r="G838" s="279" t="s">
        <v>415</v>
      </c>
      <c r="H838" s="92">
        <f t="shared" si="525"/>
        <v>30</v>
      </c>
      <c r="I838" s="92">
        <v>2</v>
      </c>
      <c r="J838" s="175">
        <v>9</v>
      </c>
      <c r="K838" s="175">
        <v>1130</v>
      </c>
      <c r="L838" s="178">
        <v>23</v>
      </c>
      <c r="M838" s="177">
        <f t="shared" si="526"/>
        <v>125.55555555555556</v>
      </c>
      <c r="N838" s="275">
        <f t="shared" ref="N838:N840" si="565">IF(J838=0,0,(K838-L838)/J838)</f>
        <v>123</v>
      </c>
      <c r="O838" s="175">
        <v>187</v>
      </c>
      <c r="P838" s="92">
        <f t="shared" ref="P838:R838" si="566">P837</f>
        <v>30</v>
      </c>
      <c r="Q838" s="92">
        <f t="shared" si="566"/>
        <v>1</v>
      </c>
      <c r="R838" s="92">
        <f t="shared" si="566"/>
        <v>43994</v>
      </c>
    </row>
    <row r="839" spans="1:20" s="93" customFormat="1" ht="15.75">
      <c r="A839" s="91">
        <f t="shared" si="528"/>
        <v>42919</v>
      </c>
      <c r="B839" s="92">
        <f t="shared" si="529"/>
        <v>29</v>
      </c>
      <c r="C839" s="193" t="s">
        <v>750</v>
      </c>
      <c r="D839" s="193" t="s">
        <v>750</v>
      </c>
      <c r="E839" s="288" t="s">
        <v>674</v>
      </c>
      <c r="F839" s="293">
        <v>56</v>
      </c>
      <c r="G839" s="291" t="s">
        <v>415</v>
      </c>
      <c r="H839" s="92">
        <f t="shared" si="525"/>
        <v>30</v>
      </c>
      <c r="I839" s="92">
        <v>27</v>
      </c>
      <c r="J839" s="175">
        <v>11</v>
      </c>
      <c r="K839" s="175">
        <v>1479</v>
      </c>
      <c r="L839" s="178">
        <v>89</v>
      </c>
      <c r="M839" s="177">
        <f>IF(J839=0,0,(K839)/J839)</f>
        <v>134.45454545454547</v>
      </c>
      <c r="N839" s="275">
        <f>IF(J839=0,0,(K839-L839)/J839)</f>
        <v>126.36363636363636</v>
      </c>
      <c r="O839" s="175">
        <v>199</v>
      </c>
      <c r="P839" s="92">
        <f t="shared" ref="P839:R839" si="567">P838</f>
        <v>30</v>
      </c>
      <c r="Q839" s="92">
        <f t="shared" si="567"/>
        <v>1</v>
      </c>
      <c r="R839" s="92">
        <f t="shared" si="567"/>
        <v>43994</v>
      </c>
    </row>
    <row r="840" spans="1:20" s="93" customFormat="1" ht="16.149999999999999" thickBot="1">
      <c r="A840" s="152">
        <f t="shared" si="528"/>
        <v>42919</v>
      </c>
      <c r="B840" s="153">
        <f t="shared" si="529"/>
        <v>30</v>
      </c>
      <c r="C840" s="285" t="s">
        <v>721</v>
      </c>
      <c r="D840" s="285" t="s">
        <v>720</v>
      </c>
      <c r="E840" s="285" t="s">
        <v>679</v>
      </c>
      <c r="F840" s="295">
        <v>33</v>
      </c>
      <c r="G840" s="292" t="s">
        <v>55</v>
      </c>
      <c r="H840" s="153">
        <f t="shared" si="525"/>
        <v>30</v>
      </c>
      <c r="I840" s="153">
        <v>28</v>
      </c>
      <c r="J840" s="186">
        <v>11</v>
      </c>
      <c r="K840" s="186">
        <v>1454</v>
      </c>
      <c r="L840" s="187">
        <v>27</v>
      </c>
      <c r="M840" s="188">
        <f t="shared" si="526"/>
        <v>132.18181818181819</v>
      </c>
      <c r="N840" s="286">
        <f t="shared" si="565"/>
        <v>129.72727272727272</v>
      </c>
      <c r="O840" s="186">
        <v>120</v>
      </c>
      <c r="P840" s="153">
        <f t="shared" ref="P840:R840" si="568">P839</f>
        <v>30</v>
      </c>
      <c r="Q840" s="153">
        <f t="shared" si="568"/>
        <v>1</v>
      </c>
      <c r="R840" s="153">
        <f t="shared" si="568"/>
        <v>43994</v>
      </c>
      <c r="S840" s="158"/>
    </row>
    <row r="841" spans="1:20" s="29" customFormat="1" ht="16.149999999999999" thickTop="1">
      <c r="A841" s="27">
        <f>A840+7</f>
        <v>42926</v>
      </c>
      <c r="B841" s="28">
        <f>1</f>
        <v>1</v>
      </c>
      <c r="C841" s="29" t="s">
        <v>738</v>
      </c>
      <c r="D841" s="29" t="s">
        <v>672</v>
      </c>
      <c r="E841" s="29" t="s">
        <v>674</v>
      </c>
      <c r="F841" s="302">
        <v>135</v>
      </c>
      <c r="G841" s="29" t="s">
        <v>55</v>
      </c>
      <c r="H841" s="28">
        <f>H840+1</f>
        <v>31</v>
      </c>
      <c r="I841" s="28">
        <v>10</v>
      </c>
      <c r="J841" s="181">
        <v>14</v>
      </c>
      <c r="K841" s="181">
        <v>1882</v>
      </c>
      <c r="L841" s="182">
        <v>0</v>
      </c>
      <c r="M841" s="183">
        <f>IF(J841=0,0,(K841)/J841)</f>
        <v>134.42857142857142</v>
      </c>
      <c r="N841" s="271">
        <f>IF(J841=0,0,(K841-L841)/J841)</f>
        <v>134.42857142857142</v>
      </c>
      <c r="O841" s="181">
        <v>544</v>
      </c>
      <c r="P841" s="28">
        <f>COUNTA(C841:C870)</f>
        <v>30</v>
      </c>
      <c r="Q841" s="28">
        <v>1</v>
      </c>
      <c r="R841" s="28">
        <f>SUM(K841:K870)</f>
        <v>52456</v>
      </c>
      <c r="S841" s="198">
        <f>SUM(L841:L870)</f>
        <v>1011</v>
      </c>
      <c r="T841" s="30"/>
    </row>
    <row r="842" spans="1:20" s="29" customFormat="1" ht="15.75">
      <c r="A842" s="27">
        <f>A841</f>
        <v>42926</v>
      </c>
      <c r="B842" s="28">
        <f>B841+1</f>
        <v>2</v>
      </c>
      <c r="C842" s="112" t="s">
        <v>767</v>
      </c>
      <c r="D842" s="112" t="s">
        <v>675</v>
      </c>
      <c r="E842" s="112" t="s">
        <v>674</v>
      </c>
      <c r="F842" s="302">
        <v>127</v>
      </c>
      <c r="G842" s="29" t="s">
        <v>762</v>
      </c>
      <c r="H842" s="28">
        <f t="shared" si="525"/>
        <v>31</v>
      </c>
      <c r="I842" s="28">
        <v>5</v>
      </c>
      <c r="J842" s="181">
        <v>7</v>
      </c>
      <c r="K842" s="181">
        <v>943</v>
      </c>
      <c r="L842" s="182">
        <v>0</v>
      </c>
      <c r="M842" s="183">
        <f t="shared" ref="M842:M865" si="569">IF(J842=0,0,(K842)/J842)</f>
        <v>134.71428571428572</v>
      </c>
      <c r="N842" s="271">
        <f>IF(J842=0,0,(K842-L842)/J842)</f>
        <v>134.71428571428572</v>
      </c>
      <c r="O842" s="181">
        <v>0</v>
      </c>
      <c r="P842" s="28">
        <f t="shared" ref="P842:R842" si="570">P841</f>
        <v>30</v>
      </c>
      <c r="Q842" s="28">
        <f t="shared" si="570"/>
        <v>1</v>
      </c>
      <c r="R842" s="28">
        <f t="shared" si="570"/>
        <v>52456</v>
      </c>
      <c r="S842" s="29" t="s">
        <v>463</v>
      </c>
    </row>
    <row r="843" spans="1:20" s="29" customFormat="1" ht="15.75">
      <c r="A843" s="27">
        <f t="shared" ref="A843:A870" si="571">A842</f>
        <v>42926</v>
      </c>
      <c r="B843" s="28">
        <f t="shared" ref="B843:B870" si="572">B842+1</f>
        <v>3</v>
      </c>
      <c r="C843" s="29" t="s">
        <v>32</v>
      </c>
      <c r="D843" s="29" t="s">
        <v>677</v>
      </c>
      <c r="E843" s="29" t="s">
        <v>679</v>
      </c>
      <c r="F843" s="302">
        <v>124</v>
      </c>
      <c r="G843" s="29" t="s">
        <v>55</v>
      </c>
      <c r="H843" s="28">
        <f t="shared" si="525"/>
        <v>31</v>
      </c>
      <c r="I843" s="28">
        <v>30</v>
      </c>
      <c r="J843" s="181">
        <v>14</v>
      </c>
      <c r="K843" s="181">
        <v>1890</v>
      </c>
      <c r="L843" s="182">
        <v>82</v>
      </c>
      <c r="M843" s="183">
        <f t="shared" si="569"/>
        <v>135</v>
      </c>
      <c r="N843" s="271">
        <f>IF(J843=0,0,(K843-L843)/J843)</f>
        <v>129.14285714285714</v>
      </c>
      <c r="O843" s="181">
        <v>353</v>
      </c>
      <c r="P843" s="28">
        <f t="shared" ref="P843:R843" si="573">P842</f>
        <v>30</v>
      </c>
      <c r="Q843" s="28">
        <f t="shared" si="573"/>
        <v>1</v>
      </c>
      <c r="R843" s="28">
        <f t="shared" si="573"/>
        <v>52456</v>
      </c>
      <c r="S843" s="183">
        <f>AVERAGE(N841:N870)</f>
        <v>130.9261571761572</v>
      </c>
      <c r="T843" s="30"/>
    </row>
    <row r="844" spans="1:20" s="29" customFormat="1" ht="15.75">
      <c r="A844" s="27">
        <f t="shared" si="571"/>
        <v>42926</v>
      </c>
      <c r="B844" s="28">
        <f t="shared" si="572"/>
        <v>4</v>
      </c>
      <c r="C844" s="88" t="s">
        <v>476</v>
      </c>
      <c r="D844" s="88" t="s">
        <v>682</v>
      </c>
      <c r="E844" s="29" t="s">
        <v>674</v>
      </c>
      <c r="F844" s="302">
        <v>109</v>
      </c>
      <c r="G844" s="39" t="s">
        <v>55</v>
      </c>
      <c r="H844" s="28">
        <f t="shared" si="525"/>
        <v>31</v>
      </c>
      <c r="I844" s="28">
        <v>20</v>
      </c>
      <c r="J844" s="181">
        <v>14</v>
      </c>
      <c r="K844" s="181">
        <v>1865</v>
      </c>
      <c r="L844" s="182">
        <v>21</v>
      </c>
      <c r="M844" s="183">
        <f t="shared" si="569"/>
        <v>133.21428571428572</v>
      </c>
      <c r="N844" s="271">
        <f t="shared" ref="N844" si="574">IF(J844=0,0,(K844-L844)/J844)</f>
        <v>131.71428571428572</v>
      </c>
      <c r="O844" s="181">
        <v>324</v>
      </c>
      <c r="P844" s="28">
        <f t="shared" ref="P844:R844" si="575">P843</f>
        <v>30</v>
      </c>
      <c r="Q844" s="28">
        <f t="shared" si="575"/>
        <v>1</v>
      </c>
      <c r="R844" s="28">
        <f t="shared" si="575"/>
        <v>52456</v>
      </c>
      <c r="S844" s="29" t="s">
        <v>491</v>
      </c>
    </row>
    <row r="845" spans="1:20" s="29" customFormat="1" ht="15.75">
      <c r="A845" s="27">
        <f t="shared" si="571"/>
        <v>42926</v>
      </c>
      <c r="B845" s="28">
        <f t="shared" si="572"/>
        <v>5</v>
      </c>
      <c r="C845" s="114" t="s">
        <v>752</v>
      </c>
      <c r="D845" s="114" t="s">
        <v>752</v>
      </c>
      <c r="E845" s="112"/>
      <c r="F845" s="302">
        <v>102</v>
      </c>
      <c r="G845" s="39" t="s">
        <v>753</v>
      </c>
      <c r="H845" s="28">
        <f t="shared" si="525"/>
        <v>31</v>
      </c>
      <c r="I845" s="28">
        <v>1</v>
      </c>
      <c r="J845" s="181">
        <v>11</v>
      </c>
      <c r="K845" s="181">
        <v>1437</v>
      </c>
      <c r="L845" s="182">
        <v>0</v>
      </c>
      <c r="M845" s="183">
        <f t="shared" ref="M845" si="576">IF(J845=0,0,(K845)/J845)</f>
        <v>130.63636363636363</v>
      </c>
      <c r="N845" s="271">
        <f t="shared" ref="N845" si="577">IF(J845=0,0,(K845-L845)/J845)</f>
        <v>130.63636363636363</v>
      </c>
      <c r="O845" s="181">
        <v>78</v>
      </c>
      <c r="P845" s="28">
        <f t="shared" ref="P845:R845" si="578">P844</f>
        <v>30</v>
      </c>
      <c r="Q845" s="28">
        <f t="shared" si="578"/>
        <v>1</v>
      </c>
      <c r="R845" s="28">
        <f t="shared" si="578"/>
        <v>52456</v>
      </c>
      <c r="S845" s="183">
        <f>AVERAGE(F841:F870)</f>
        <v>90</v>
      </c>
    </row>
    <row r="846" spans="1:20" s="29" customFormat="1" ht="15.75">
      <c r="A846" s="27">
        <f t="shared" si="571"/>
        <v>42926</v>
      </c>
      <c r="B846" s="28">
        <f t="shared" si="572"/>
        <v>6</v>
      </c>
      <c r="C846" s="29" t="s">
        <v>685</v>
      </c>
      <c r="D846" s="29" t="s">
        <v>684</v>
      </c>
      <c r="F846" s="303">
        <v>103</v>
      </c>
      <c r="G846" s="29" t="s">
        <v>55</v>
      </c>
      <c r="H846" s="28">
        <f t="shared" si="525"/>
        <v>31</v>
      </c>
      <c r="I846" s="28">
        <v>3</v>
      </c>
      <c r="J846" s="181">
        <v>13</v>
      </c>
      <c r="K846" s="181">
        <v>1741</v>
      </c>
      <c r="L846" s="182">
        <v>40</v>
      </c>
      <c r="M846" s="183">
        <f t="shared" si="569"/>
        <v>133.92307692307693</v>
      </c>
      <c r="N846" s="271">
        <f>IF(J846=0,0,(K846-L846)/J846)</f>
        <v>130.84615384615384</v>
      </c>
      <c r="O846" s="181">
        <v>248</v>
      </c>
      <c r="P846" s="28">
        <f t="shared" ref="P846:R846" si="579">P845</f>
        <v>30</v>
      </c>
      <c r="Q846" s="28">
        <f t="shared" si="579"/>
        <v>1</v>
      </c>
      <c r="R846" s="28">
        <f t="shared" si="579"/>
        <v>52456</v>
      </c>
      <c r="S846" s="29" t="s">
        <v>625</v>
      </c>
    </row>
    <row r="847" spans="1:20" s="29" customFormat="1" ht="15.75">
      <c r="A847" s="27">
        <f t="shared" si="571"/>
        <v>42926</v>
      </c>
      <c r="B847" s="28">
        <f t="shared" si="572"/>
        <v>7</v>
      </c>
      <c r="C847" s="29" t="s">
        <v>389</v>
      </c>
      <c r="D847" s="29" t="s">
        <v>754</v>
      </c>
      <c r="E847" s="29" t="s">
        <v>674</v>
      </c>
      <c r="F847" s="302">
        <v>100</v>
      </c>
      <c r="G847" s="29" t="s">
        <v>55</v>
      </c>
      <c r="H847" s="28">
        <f t="shared" si="525"/>
        <v>31</v>
      </c>
      <c r="I847" s="28">
        <v>20</v>
      </c>
      <c r="J847" s="181">
        <v>13</v>
      </c>
      <c r="K847" s="181">
        <v>1743</v>
      </c>
      <c r="L847" s="182">
        <v>14</v>
      </c>
      <c r="M847" s="183">
        <f t="shared" si="569"/>
        <v>134.07692307692307</v>
      </c>
      <c r="N847" s="183">
        <f t="shared" ref="N847:N858" si="580">IF(J847=0,0,(K847-L847)/J847)</f>
        <v>133</v>
      </c>
      <c r="O847" s="181">
        <v>330</v>
      </c>
      <c r="P847" s="28">
        <f t="shared" ref="P847:R847" si="581">P846</f>
        <v>30</v>
      </c>
      <c r="Q847" s="28">
        <f t="shared" si="581"/>
        <v>1</v>
      </c>
      <c r="R847" s="28">
        <f t="shared" si="581"/>
        <v>52456</v>
      </c>
      <c r="S847" s="183">
        <f>S843*P841*16</f>
        <v>62844.555444555459</v>
      </c>
    </row>
    <row r="848" spans="1:20" s="29" customFormat="1" ht="15.75">
      <c r="A848" s="27">
        <f t="shared" si="571"/>
        <v>42926</v>
      </c>
      <c r="B848" s="28">
        <f t="shared" si="572"/>
        <v>8</v>
      </c>
      <c r="C848" s="29" t="s">
        <v>689</v>
      </c>
      <c r="D848" s="29" t="s">
        <v>745</v>
      </c>
      <c r="F848" s="303">
        <v>100</v>
      </c>
      <c r="G848" s="29" t="s">
        <v>55</v>
      </c>
      <c r="H848" s="28">
        <f t="shared" si="525"/>
        <v>31</v>
      </c>
      <c r="I848" s="28">
        <v>9</v>
      </c>
      <c r="J848" s="181">
        <v>14</v>
      </c>
      <c r="K848" s="181">
        <v>1890</v>
      </c>
      <c r="L848" s="182">
        <v>63</v>
      </c>
      <c r="M848" s="183">
        <f t="shared" si="569"/>
        <v>135</v>
      </c>
      <c r="N848" s="271">
        <f t="shared" si="580"/>
        <v>130.5</v>
      </c>
      <c r="O848" s="181">
        <v>251</v>
      </c>
      <c r="P848" s="28">
        <f t="shared" ref="P848:R849" si="582">P847</f>
        <v>30</v>
      </c>
      <c r="Q848" s="28">
        <f t="shared" si="582"/>
        <v>1</v>
      </c>
      <c r="R848" s="28">
        <f t="shared" si="582"/>
        <v>52456</v>
      </c>
      <c r="S848" s="29" t="s">
        <v>505</v>
      </c>
    </row>
    <row r="849" spans="1:19" s="29" customFormat="1" ht="15.75">
      <c r="A849" s="27">
        <f t="shared" si="571"/>
        <v>42926</v>
      </c>
      <c r="B849" s="28">
        <f t="shared" si="572"/>
        <v>9</v>
      </c>
      <c r="C849" s="195" t="s">
        <v>33</v>
      </c>
      <c r="D849" s="304" t="s">
        <v>758</v>
      </c>
      <c r="E849" s="304" t="s">
        <v>674</v>
      </c>
      <c r="F849" s="303">
        <v>100</v>
      </c>
      <c r="G849" s="29" t="s">
        <v>759</v>
      </c>
      <c r="H849" s="28">
        <f t="shared" si="525"/>
        <v>31</v>
      </c>
      <c r="I849" s="28">
        <v>10</v>
      </c>
      <c r="J849" s="181">
        <v>14</v>
      </c>
      <c r="K849" s="181">
        <v>1878</v>
      </c>
      <c r="L849" s="182">
        <v>5</v>
      </c>
      <c r="M849" s="183">
        <f t="shared" ref="M849" si="583">IF(J849=0,0,(K849)/J849)</f>
        <v>134.14285714285714</v>
      </c>
      <c r="N849" s="271">
        <f t="shared" ref="N849" si="584">IF(J849=0,0,(K849-L849)/J849)</f>
        <v>133.78571428571428</v>
      </c>
      <c r="O849" s="181">
        <v>340</v>
      </c>
      <c r="P849" s="28">
        <f t="shared" si="582"/>
        <v>30</v>
      </c>
      <c r="Q849" s="28">
        <f t="shared" si="582"/>
        <v>1</v>
      </c>
      <c r="R849" s="28">
        <f t="shared" si="582"/>
        <v>52456</v>
      </c>
      <c r="S849" s="183">
        <f>AVERAGE(I841:I870)</f>
        <v>14.133333333333333</v>
      </c>
    </row>
    <row r="850" spans="1:19" s="29" customFormat="1" ht="15.75">
      <c r="A850" s="27">
        <f t="shared" si="571"/>
        <v>42926</v>
      </c>
      <c r="B850" s="28">
        <f t="shared" si="572"/>
        <v>10</v>
      </c>
      <c r="C850" s="29" t="s">
        <v>387</v>
      </c>
      <c r="D850" s="29" t="s">
        <v>690</v>
      </c>
      <c r="E850" s="29" t="s">
        <v>674</v>
      </c>
      <c r="F850" s="303">
        <v>97</v>
      </c>
      <c r="G850" s="29" t="s">
        <v>56</v>
      </c>
      <c r="H850" s="28">
        <f t="shared" si="525"/>
        <v>31</v>
      </c>
      <c r="I850" s="28">
        <v>21</v>
      </c>
      <c r="J850" s="181">
        <v>13</v>
      </c>
      <c r="K850" s="181">
        <v>1725</v>
      </c>
      <c r="L850" s="182">
        <v>31</v>
      </c>
      <c r="M850" s="183">
        <f t="shared" si="569"/>
        <v>132.69230769230768</v>
      </c>
      <c r="N850" s="271">
        <f t="shared" si="580"/>
        <v>130.30769230769232</v>
      </c>
      <c r="O850" s="181">
        <v>98</v>
      </c>
      <c r="P850" s="28">
        <f t="shared" ref="P850:R850" si="585">P849</f>
        <v>30</v>
      </c>
      <c r="Q850" s="28">
        <f t="shared" si="585"/>
        <v>1</v>
      </c>
      <c r="R850" s="28">
        <f t="shared" si="585"/>
        <v>52456</v>
      </c>
    </row>
    <row r="851" spans="1:19" s="29" customFormat="1" ht="15.75">
      <c r="A851" s="27">
        <f t="shared" si="571"/>
        <v>42926</v>
      </c>
      <c r="B851" s="28">
        <f t="shared" si="572"/>
        <v>11</v>
      </c>
      <c r="C851" s="29" t="s">
        <v>660</v>
      </c>
      <c r="D851" s="29" t="s">
        <v>692</v>
      </c>
      <c r="E851" s="29" t="s">
        <v>674</v>
      </c>
      <c r="F851" s="302">
        <v>95</v>
      </c>
      <c r="G851" s="29" t="s">
        <v>55</v>
      </c>
      <c r="H851" s="28">
        <f t="shared" si="525"/>
        <v>31</v>
      </c>
      <c r="I851" s="28">
        <v>4</v>
      </c>
      <c r="J851" s="181">
        <v>13</v>
      </c>
      <c r="K851" s="181">
        <v>1737</v>
      </c>
      <c r="L851" s="182">
        <v>8</v>
      </c>
      <c r="M851" s="183">
        <f t="shared" si="569"/>
        <v>133.61538461538461</v>
      </c>
      <c r="N851" s="271">
        <f t="shared" si="580"/>
        <v>133</v>
      </c>
      <c r="O851" s="181">
        <v>178</v>
      </c>
      <c r="P851" s="28">
        <f t="shared" ref="P851:R851" si="586">P850</f>
        <v>30</v>
      </c>
      <c r="Q851" s="28">
        <f t="shared" si="586"/>
        <v>1</v>
      </c>
      <c r="R851" s="28">
        <f t="shared" si="586"/>
        <v>52456</v>
      </c>
    </row>
    <row r="852" spans="1:19" s="29" customFormat="1" ht="15.75">
      <c r="A852" s="27">
        <f t="shared" si="571"/>
        <v>42926</v>
      </c>
      <c r="B852" s="28">
        <f t="shared" si="572"/>
        <v>12</v>
      </c>
      <c r="C852" s="29" t="s">
        <v>618</v>
      </c>
      <c r="D852" s="29" t="s">
        <v>698</v>
      </c>
      <c r="E852" s="29" t="s">
        <v>674</v>
      </c>
      <c r="F852" s="303">
        <v>90</v>
      </c>
      <c r="G852" s="29" t="s">
        <v>55</v>
      </c>
      <c r="H852" s="28">
        <f t="shared" si="525"/>
        <v>31</v>
      </c>
      <c r="I852" s="28">
        <v>6</v>
      </c>
      <c r="J852" s="181">
        <v>13</v>
      </c>
      <c r="K852" s="181">
        <v>1705</v>
      </c>
      <c r="L852" s="182">
        <v>28</v>
      </c>
      <c r="M852" s="183">
        <f t="shared" si="569"/>
        <v>131.15384615384616</v>
      </c>
      <c r="N852" s="271">
        <f t="shared" si="580"/>
        <v>129</v>
      </c>
      <c r="O852" s="181">
        <v>45</v>
      </c>
      <c r="P852" s="28">
        <f t="shared" ref="P852:R852" si="587">P851</f>
        <v>30</v>
      </c>
      <c r="Q852" s="28">
        <f t="shared" si="587"/>
        <v>1</v>
      </c>
      <c r="R852" s="28">
        <f t="shared" si="587"/>
        <v>52456</v>
      </c>
      <c r="S852" s="183"/>
    </row>
    <row r="853" spans="1:19" s="29" customFormat="1" ht="15.75">
      <c r="A853" s="27">
        <f t="shared" si="571"/>
        <v>42926</v>
      </c>
      <c r="B853" s="28">
        <f t="shared" si="572"/>
        <v>13</v>
      </c>
      <c r="C853" s="29" t="s">
        <v>746</v>
      </c>
      <c r="D853" s="29" t="s">
        <v>739</v>
      </c>
      <c r="F853" s="303">
        <v>90</v>
      </c>
      <c r="G853" s="29" t="s">
        <v>55</v>
      </c>
      <c r="H853" s="28">
        <f t="shared" si="525"/>
        <v>31</v>
      </c>
      <c r="I853" s="28">
        <v>3</v>
      </c>
      <c r="J853" s="181">
        <v>14</v>
      </c>
      <c r="K853" s="181">
        <v>1829</v>
      </c>
      <c r="L853" s="182">
        <v>14</v>
      </c>
      <c r="M853" s="183">
        <f t="shared" si="569"/>
        <v>130.64285714285714</v>
      </c>
      <c r="N853" s="271">
        <f t="shared" si="580"/>
        <v>129.64285714285714</v>
      </c>
      <c r="O853" s="181">
        <v>435</v>
      </c>
      <c r="P853" s="28">
        <f t="shared" ref="P853:R853" si="588">P852</f>
        <v>30</v>
      </c>
      <c r="Q853" s="28">
        <f t="shared" si="588"/>
        <v>1</v>
      </c>
      <c r="R853" s="28">
        <f t="shared" si="588"/>
        <v>52456</v>
      </c>
    </row>
    <row r="854" spans="1:19" s="29" customFormat="1" ht="15.75">
      <c r="A854" s="27">
        <f t="shared" si="571"/>
        <v>42926</v>
      </c>
      <c r="B854" s="28">
        <f t="shared" si="572"/>
        <v>14</v>
      </c>
      <c r="C854" s="29" t="s">
        <v>760</v>
      </c>
      <c r="D854" s="29" t="s">
        <v>748</v>
      </c>
      <c r="F854" s="28">
        <v>89</v>
      </c>
      <c r="G854" s="29" t="s">
        <v>55</v>
      </c>
      <c r="H854" s="28">
        <f t="shared" si="525"/>
        <v>31</v>
      </c>
      <c r="I854" s="28">
        <v>3</v>
      </c>
      <c r="J854" s="181">
        <v>13</v>
      </c>
      <c r="K854" s="181">
        <v>1753</v>
      </c>
      <c r="L854" s="182">
        <v>0</v>
      </c>
      <c r="M854" s="183">
        <f t="shared" si="569"/>
        <v>134.84615384615384</v>
      </c>
      <c r="N854" s="271">
        <f t="shared" si="580"/>
        <v>134.84615384615384</v>
      </c>
      <c r="O854" s="181">
        <v>197</v>
      </c>
      <c r="P854" s="28">
        <f t="shared" ref="P854:R854" si="589">P853</f>
        <v>30</v>
      </c>
      <c r="Q854" s="28">
        <f t="shared" si="589"/>
        <v>1</v>
      </c>
      <c r="R854" s="28">
        <f t="shared" si="589"/>
        <v>52456</v>
      </c>
      <c r="S854" s="28"/>
    </row>
    <row r="855" spans="1:19" s="29" customFormat="1" ht="15.75">
      <c r="A855" s="27">
        <f t="shared" si="571"/>
        <v>42926</v>
      </c>
      <c r="B855" s="28">
        <f t="shared" si="572"/>
        <v>15</v>
      </c>
      <c r="C855" s="29" t="s">
        <v>763</v>
      </c>
      <c r="D855" s="29" t="s">
        <v>699</v>
      </c>
      <c r="F855" s="305">
        <v>89</v>
      </c>
      <c r="G855" s="29" t="s">
        <v>56</v>
      </c>
      <c r="H855" s="28">
        <f t="shared" si="525"/>
        <v>31</v>
      </c>
      <c r="I855" s="28">
        <v>30</v>
      </c>
      <c r="J855" s="181">
        <v>14</v>
      </c>
      <c r="K855" s="181">
        <v>1868</v>
      </c>
      <c r="L855" s="182">
        <v>12</v>
      </c>
      <c r="M855" s="183">
        <f t="shared" si="569"/>
        <v>133.42857142857142</v>
      </c>
      <c r="N855" s="271">
        <f t="shared" si="580"/>
        <v>132.57142857142858</v>
      </c>
      <c r="O855" s="181">
        <v>96</v>
      </c>
      <c r="P855" s="28">
        <f t="shared" ref="P855:R855" si="590">P854</f>
        <v>30</v>
      </c>
      <c r="Q855" s="28">
        <f t="shared" si="590"/>
        <v>1</v>
      </c>
      <c r="R855" s="28">
        <f t="shared" si="590"/>
        <v>52456</v>
      </c>
    </row>
    <row r="856" spans="1:19" s="29" customFormat="1" ht="15.75">
      <c r="A856" s="27">
        <f t="shared" si="571"/>
        <v>42926</v>
      </c>
      <c r="B856" s="28">
        <f t="shared" si="572"/>
        <v>16</v>
      </c>
      <c r="C856" s="29" t="s">
        <v>41</v>
      </c>
      <c r="D856" s="29" t="s">
        <v>694</v>
      </c>
      <c r="E856" s="29" t="s">
        <v>695</v>
      </c>
      <c r="F856" s="302">
        <v>89</v>
      </c>
      <c r="G856" s="29" t="s">
        <v>55</v>
      </c>
      <c r="H856" s="28">
        <f t="shared" si="525"/>
        <v>31</v>
      </c>
      <c r="I856" s="28">
        <v>30</v>
      </c>
      <c r="J856" s="181">
        <v>13</v>
      </c>
      <c r="K856" s="181">
        <v>1717</v>
      </c>
      <c r="L856" s="182">
        <v>96</v>
      </c>
      <c r="M856" s="183">
        <f t="shared" si="569"/>
        <v>132.07692307692307</v>
      </c>
      <c r="N856" s="271">
        <f t="shared" si="580"/>
        <v>124.69230769230769</v>
      </c>
      <c r="O856" s="181">
        <v>141</v>
      </c>
      <c r="P856" s="28">
        <f t="shared" ref="P856:R856" si="591">P855</f>
        <v>30</v>
      </c>
      <c r="Q856" s="28">
        <f t="shared" si="591"/>
        <v>1</v>
      </c>
      <c r="R856" s="28">
        <f t="shared" si="591"/>
        <v>52456</v>
      </c>
    </row>
    <row r="857" spans="1:19" s="29" customFormat="1" ht="15.75">
      <c r="A857" s="27">
        <f t="shared" si="571"/>
        <v>42926</v>
      </c>
      <c r="B857" s="28">
        <f t="shared" si="572"/>
        <v>17</v>
      </c>
      <c r="C857" s="29" t="s">
        <v>620</v>
      </c>
      <c r="D857" s="29" t="s">
        <v>740</v>
      </c>
      <c r="E857" s="29" t="s">
        <v>679</v>
      </c>
      <c r="F857" s="303">
        <v>90</v>
      </c>
      <c r="G857" s="29" t="s">
        <v>55</v>
      </c>
      <c r="H857" s="28">
        <f t="shared" si="525"/>
        <v>31</v>
      </c>
      <c r="I857" s="28">
        <v>6</v>
      </c>
      <c r="J857" s="181">
        <v>13</v>
      </c>
      <c r="K857" s="181">
        <v>1749</v>
      </c>
      <c r="L857" s="182">
        <f>177-39</f>
        <v>138</v>
      </c>
      <c r="M857" s="183">
        <f>IF(J857=0,0,(K857)/J857)</f>
        <v>134.53846153846155</v>
      </c>
      <c r="N857" s="271">
        <f>IF(J857=0,0,(K857-L857)/J857)</f>
        <v>123.92307692307692</v>
      </c>
      <c r="O857" s="181">
        <v>458</v>
      </c>
      <c r="P857" s="28">
        <f t="shared" ref="P857:R857" si="592">P856</f>
        <v>30</v>
      </c>
      <c r="Q857" s="28">
        <f t="shared" si="592"/>
        <v>1</v>
      </c>
      <c r="R857" s="28">
        <f t="shared" si="592"/>
        <v>52456</v>
      </c>
    </row>
    <row r="858" spans="1:19" s="29" customFormat="1" ht="15.75">
      <c r="A858" s="27">
        <f t="shared" si="571"/>
        <v>42926</v>
      </c>
      <c r="B858" s="28">
        <f t="shared" si="572"/>
        <v>18</v>
      </c>
      <c r="C858" s="31" t="s">
        <v>34</v>
      </c>
      <c r="D858" s="29" t="s">
        <v>705</v>
      </c>
      <c r="E858" s="29" t="s">
        <v>674</v>
      </c>
      <c r="F858" s="302">
        <v>88</v>
      </c>
      <c r="G858" s="29" t="s">
        <v>55</v>
      </c>
      <c r="H858" s="28">
        <f t="shared" si="525"/>
        <v>31</v>
      </c>
      <c r="I858" s="28">
        <v>28</v>
      </c>
      <c r="J858" s="181">
        <v>14</v>
      </c>
      <c r="K858" s="181">
        <v>1879</v>
      </c>
      <c r="L858" s="182">
        <v>10</v>
      </c>
      <c r="M858" s="183">
        <f t="shared" si="569"/>
        <v>134.21428571428572</v>
      </c>
      <c r="N858" s="271">
        <f t="shared" si="580"/>
        <v>133.5</v>
      </c>
      <c r="O858" s="181">
        <v>159</v>
      </c>
      <c r="P858" s="28">
        <f t="shared" ref="P858:R858" si="593">P857</f>
        <v>30</v>
      </c>
      <c r="Q858" s="28">
        <f t="shared" si="593"/>
        <v>1</v>
      </c>
      <c r="R858" s="28">
        <f t="shared" si="593"/>
        <v>52456</v>
      </c>
    </row>
    <row r="859" spans="1:19" s="29" customFormat="1" ht="15.75">
      <c r="A859" s="27">
        <f t="shared" si="571"/>
        <v>42926</v>
      </c>
      <c r="B859" s="28">
        <f t="shared" si="572"/>
        <v>19</v>
      </c>
      <c r="C859" s="29" t="s">
        <v>475</v>
      </c>
      <c r="D859" s="29" t="s">
        <v>709</v>
      </c>
      <c r="E859" s="29" t="s">
        <v>674</v>
      </c>
      <c r="F859" s="303">
        <v>88</v>
      </c>
      <c r="G859" s="29" t="s">
        <v>55</v>
      </c>
      <c r="H859" s="28">
        <f t="shared" si="525"/>
        <v>31</v>
      </c>
      <c r="I859" s="28">
        <v>12</v>
      </c>
      <c r="J859" s="181">
        <v>14</v>
      </c>
      <c r="K859" s="181">
        <v>1880</v>
      </c>
      <c r="L859" s="182">
        <v>35</v>
      </c>
      <c r="M859" s="183">
        <f t="shared" si="569"/>
        <v>134.28571428571428</v>
      </c>
      <c r="N859" s="271">
        <f t="shared" ref="N859" si="594">IF(J859=0,0,(K859-L859)/J859)</f>
        <v>131.78571428571428</v>
      </c>
      <c r="O859" s="181">
        <v>237</v>
      </c>
      <c r="P859" s="28">
        <f t="shared" ref="P859:R859" si="595">P858</f>
        <v>30</v>
      </c>
      <c r="Q859" s="28">
        <f t="shared" si="595"/>
        <v>1</v>
      </c>
      <c r="R859" s="28">
        <f t="shared" si="595"/>
        <v>52456</v>
      </c>
    </row>
    <row r="860" spans="1:19" s="29" customFormat="1" ht="15.75">
      <c r="A860" s="27">
        <f t="shared" si="571"/>
        <v>42926</v>
      </c>
      <c r="B860" s="28">
        <f t="shared" si="572"/>
        <v>20</v>
      </c>
      <c r="C860" s="29" t="s">
        <v>755</v>
      </c>
      <c r="D860" s="29" t="s">
        <v>764</v>
      </c>
      <c r="F860" s="305">
        <v>84</v>
      </c>
      <c r="G860" s="29" t="s">
        <v>55</v>
      </c>
      <c r="H860" s="28">
        <f t="shared" si="525"/>
        <v>31</v>
      </c>
      <c r="I860" s="28">
        <v>3</v>
      </c>
      <c r="J860" s="181">
        <v>13</v>
      </c>
      <c r="K860" s="181">
        <v>1728</v>
      </c>
      <c r="L860" s="182">
        <v>125</v>
      </c>
      <c r="M860" s="183">
        <f t="shared" si="569"/>
        <v>132.92307692307693</v>
      </c>
      <c r="N860" s="271">
        <f>IF(J860=0,0,(K860-L860)/J860)</f>
        <v>123.30769230769231</v>
      </c>
      <c r="O860" s="181">
        <v>845</v>
      </c>
      <c r="P860" s="28">
        <f t="shared" ref="P860:R860" si="596">P859</f>
        <v>30</v>
      </c>
      <c r="Q860" s="28">
        <f t="shared" si="596"/>
        <v>1</v>
      </c>
      <c r="R860" s="28">
        <f t="shared" si="596"/>
        <v>52456</v>
      </c>
    </row>
    <row r="861" spans="1:19" s="29" customFormat="1" ht="15.75">
      <c r="A861" s="27">
        <f t="shared" si="571"/>
        <v>42926</v>
      </c>
      <c r="B861" s="28">
        <f t="shared" si="572"/>
        <v>21</v>
      </c>
      <c r="C861" s="88" t="s">
        <v>437</v>
      </c>
      <c r="D861" s="88" t="s">
        <v>710</v>
      </c>
      <c r="E861" s="29" t="s">
        <v>674</v>
      </c>
      <c r="F861" s="303">
        <v>83</v>
      </c>
      <c r="G861" s="29" t="s">
        <v>55</v>
      </c>
      <c r="H861" s="28">
        <f t="shared" si="525"/>
        <v>31</v>
      </c>
      <c r="I861" s="28">
        <v>15</v>
      </c>
      <c r="J861" s="181">
        <v>13</v>
      </c>
      <c r="K861" s="181">
        <v>1742</v>
      </c>
      <c r="L861" s="182">
        <v>28</v>
      </c>
      <c r="M861" s="183">
        <f t="shared" si="569"/>
        <v>134</v>
      </c>
      <c r="N861" s="271">
        <f>IF(J861=0,0,(K861-L861)/J861)</f>
        <v>131.84615384615384</v>
      </c>
      <c r="O861" s="181">
        <v>232</v>
      </c>
      <c r="P861" s="28">
        <f t="shared" ref="P861:R861" si="597">P860</f>
        <v>30</v>
      </c>
      <c r="Q861" s="28">
        <f t="shared" si="597"/>
        <v>1</v>
      </c>
      <c r="R861" s="28">
        <f t="shared" si="597"/>
        <v>52456</v>
      </c>
    </row>
    <row r="862" spans="1:19" s="29" customFormat="1" ht="15.75">
      <c r="A862" s="27">
        <f t="shared" si="571"/>
        <v>42926</v>
      </c>
      <c r="B862" s="28">
        <f t="shared" si="572"/>
        <v>22</v>
      </c>
      <c r="C862" s="29" t="s">
        <v>367</v>
      </c>
      <c r="D862" s="29" t="s">
        <v>712</v>
      </c>
      <c r="E862" s="29" t="s">
        <v>674</v>
      </c>
      <c r="F862" s="302">
        <v>82</v>
      </c>
      <c r="G862" s="29" t="s">
        <v>55</v>
      </c>
      <c r="H862" s="28">
        <f t="shared" si="525"/>
        <v>31</v>
      </c>
      <c r="I862" s="28">
        <v>20</v>
      </c>
      <c r="J862" s="181">
        <v>13</v>
      </c>
      <c r="K862" s="181">
        <v>1739</v>
      </c>
      <c r="L862" s="182">
        <v>62</v>
      </c>
      <c r="M862" s="183">
        <f t="shared" si="569"/>
        <v>133.76923076923077</v>
      </c>
      <c r="N862" s="271">
        <f t="shared" ref="N862" si="598">IF(J862=0,0,(K862-L862)/J862)</f>
        <v>129</v>
      </c>
      <c r="O862" s="181">
        <v>149</v>
      </c>
      <c r="P862" s="28">
        <f t="shared" ref="P862:R862" si="599">P861</f>
        <v>30</v>
      </c>
      <c r="Q862" s="28">
        <f t="shared" si="599"/>
        <v>1</v>
      </c>
      <c r="R862" s="28">
        <f t="shared" si="599"/>
        <v>52456</v>
      </c>
    </row>
    <row r="863" spans="1:19" s="29" customFormat="1" ht="15.75">
      <c r="A863" s="27">
        <f t="shared" si="571"/>
        <v>42926</v>
      </c>
      <c r="B863" s="28">
        <f t="shared" si="572"/>
        <v>23</v>
      </c>
      <c r="C863" s="88" t="s">
        <v>611</v>
      </c>
      <c r="D863" s="88" t="s">
        <v>736</v>
      </c>
      <c r="E863" s="29" t="s">
        <v>679</v>
      </c>
      <c r="F863" s="303">
        <v>82</v>
      </c>
      <c r="G863" s="29" t="s">
        <v>55</v>
      </c>
      <c r="H863" s="28">
        <f t="shared" si="525"/>
        <v>31</v>
      </c>
      <c r="I863" s="28">
        <v>12</v>
      </c>
      <c r="J863" s="181">
        <v>13</v>
      </c>
      <c r="K863" s="181">
        <v>1741</v>
      </c>
      <c r="L863" s="182">
        <v>40</v>
      </c>
      <c r="M863" s="183">
        <f t="shared" si="569"/>
        <v>133.92307692307693</v>
      </c>
      <c r="N863" s="271">
        <f>IF(J863=0,0,(K863-L863)/J863)</f>
        <v>130.84615384615384</v>
      </c>
      <c r="O863" s="181">
        <v>257</v>
      </c>
      <c r="P863" s="28">
        <f t="shared" ref="P863:R863" si="600">P862</f>
        <v>30</v>
      </c>
      <c r="Q863" s="28">
        <f t="shared" si="600"/>
        <v>1</v>
      </c>
      <c r="R863" s="28">
        <f t="shared" si="600"/>
        <v>52456</v>
      </c>
    </row>
    <row r="864" spans="1:19" s="29" customFormat="1" ht="15.75">
      <c r="A864" s="27">
        <f t="shared" si="571"/>
        <v>42926</v>
      </c>
      <c r="B864" s="28">
        <f t="shared" si="572"/>
        <v>24</v>
      </c>
      <c r="C864" s="88" t="s">
        <v>439</v>
      </c>
      <c r="D864" s="88" t="s">
        <v>765</v>
      </c>
      <c r="E864" s="29" t="s">
        <v>674</v>
      </c>
      <c r="F864" s="89">
        <v>79</v>
      </c>
      <c r="G864" s="29" t="s">
        <v>55</v>
      </c>
      <c r="H864" s="28">
        <f t="shared" si="525"/>
        <v>31</v>
      </c>
      <c r="I864" s="28">
        <v>15</v>
      </c>
      <c r="J864" s="181">
        <v>14</v>
      </c>
      <c r="K864" s="181">
        <v>1867</v>
      </c>
      <c r="L864" s="182">
        <v>19</v>
      </c>
      <c r="M864" s="183">
        <f t="shared" si="569"/>
        <v>133.35714285714286</v>
      </c>
      <c r="N864" s="271">
        <f t="shared" ref="N864" si="601">IF(J864=0,0,(K864-L864)/J864)</f>
        <v>132</v>
      </c>
      <c r="O864" s="181">
        <v>165</v>
      </c>
      <c r="P864" s="28">
        <f t="shared" ref="P864:R864" si="602">P863</f>
        <v>30</v>
      </c>
      <c r="Q864" s="28">
        <f t="shared" si="602"/>
        <v>1</v>
      </c>
      <c r="R864" s="28">
        <f t="shared" si="602"/>
        <v>52456</v>
      </c>
    </row>
    <row r="865" spans="1:20" s="29" customFormat="1" ht="15.75">
      <c r="A865" s="27">
        <f t="shared" si="571"/>
        <v>42926</v>
      </c>
      <c r="B865" s="28">
        <f t="shared" si="572"/>
        <v>25</v>
      </c>
      <c r="C865" s="88" t="s">
        <v>50</v>
      </c>
      <c r="D865" s="88" t="s">
        <v>50</v>
      </c>
      <c r="E865" s="29" t="s">
        <v>674</v>
      </c>
      <c r="F865" s="89">
        <v>78</v>
      </c>
      <c r="G865" s="39" t="s">
        <v>366</v>
      </c>
      <c r="H865" s="28">
        <f t="shared" si="525"/>
        <v>31</v>
      </c>
      <c r="I865" s="28">
        <v>31</v>
      </c>
      <c r="J865" s="181">
        <v>13</v>
      </c>
      <c r="K865" s="181">
        <v>1711</v>
      </c>
      <c r="L865" s="182">
        <v>35</v>
      </c>
      <c r="M865" s="183">
        <f t="shared" si="569"/>
        <v>131.61538461538461</v>
      </c>
      <c r="N865" s="271">
        <f>IF(J865=0,0,(K865-L865)/J865)</f>
        <v>128.92307692307693</v>
      </c>
      <c r="O865" s="181">
        <v>7</v>
      </c>
      <c r="P865" s="28">
        <f t="shared" ref="P865:R865" si="603">P864</f>
        <v>30</v>
      </c>
      <c r="Q865" s="28">
        <f t="shared" si="603"/>
        <v>1</v>
      </c>
      <c r="R865" s="28">
        <f t="shared" si="603"/>
        <v>52456</v>
      </c>
    </row>
    <row r="866" spans="1:20" s="29" customFormat="1" ht="15.75">
      <c r="A866" s="27">
        <f t="shared" si="571"/>
        <v>42926</v>
      </c>
      <c r="B866" s="28">
        <f t="shared" si="572"/>
        <v>26</v>
      </c>
      <c r="C866" s="238" t="s">
        <v>724</v>
      </c>
      <c r="D866" s="238" t="s">
        <v>717</v>
      </c>
      <c r="E866" s="29" t="s">
        <v>679</v>
      </c>
      <c r="F866" s="306">
        <v>73</v>
      </c>
      <c r="G866" s="29" t="s">
        <v>55</v>
      </c>
      <c r="H866" s="28">
        <f t="shared" si="525"/>
        <v>31</v>
      </c>
      <c r="I866" s="241">
        <v>14</v>
      </c>
      <c r="J866" s="181">
        <v>14</v>
      </c>
      <c r="K866" s="242">
        <v>1886</v>
      </c>
      <c r="L866" s="243">
        <v>6</v>
      </c>
      <c r="M866" s="244">
        <f>IF(J866=0,0,(K866)/J866)</f>
        <v>134.71428571428572</v>
      </c>
      <c r="N866" s="272">
        <f>IF(J866=0,0,(K866-L866)/J866)</f>
        <v>134.28571428571428</v>
      </c>
      <c r="O866" s="181">
        <v>439</v>
      </c>
      <c r="P866" s="28">
        <f t="shared" ref="P866:R866" si="604">P865</f>
        <v>30</v>
      </c>
      <c r="Q866" s="28">
        <f t="shared" si="604"/>
        <v>1</v>
      </c>
      <c r="R866" s="28">
        <f t="shared" si="604"/>
        <v>52456</v>
      </c>
    </row>
    <row r="867" spans="1:20" s="29" customFormat="1" ht="15.75">
      <c r="A867" s="27">
        <f t="shared" si="571"/>
        <v>42926</v>
      </c>
      <c r="B867" s="28">
        <f t="shared" si="572"/>
        <v>27</v>
      </c>
      <c r="C867" s="238" t="s">
        <v>725</v>
      </c>
      <c r="D867" s="238" t="s">
        <v>716</v>
      </c>
      <c r="F867" s="239">
        <v>71</v>
      </c>
      <c r="G867" s="240" t="s">
        <v>661</v>
      </c>
      <c r="H867" s="28">
        <f t="shared" si="525"/>
        <v>31</v>
      </c>
      <c r="I867" s="28">
        <v>3</v>
      </c>
      <c r="J867" s="181">
        <v>13</v>
      </c>
      <c r="K867" s="181">
        <v>1738</v>
      </c>
      <c r="L867" s="182">
        <v>0</v>
      </c>
      <c r="M867" s="183">
        <f t="shared" ref="M867" si="605">IF(J867=0,0,(K867)/J867)</f>
        <v>133.69230769230768</v>
      </c>
      <c r="N867" s="271">
        <f>IF(J867=0,0,(K867-L867)/J867)</f>
        <v>133.69230769230768</v>
      </c>
      <c r="O867" s="181">
        <v>38</v>
      </c>
      <c r="P867" s="28">
        <f t="shared" ref="P867:R867" si="606">P866</f>
        <v>30</v>
      </c>
      <c r="Q867" s="28">
        <f t="shared" si="606"/>
        <v>1</v>
      </c>
      <c r="R867" s="28">
        <f t="shared" si="606"/>
        <v>52456</v>
      </c>
    </row>
    <row r="868" spans="1:20" s="29" customFormat="1" ht="15.75">
      <c r="A868" s="27">
        <f t="shared" si="571"/>
        <v>42926</v>
      </c>
      <c r="B868" s="28">
        <f t="shared" si="572"/>
        <v>28</v>
      </c>
      <c r="C868" s="238" t="s">
        <v>722</v>
      </c>
      <c r="D868" s="238" t="s">
        <v>722</v>
      </c>
      <c r="E868" s="29" t="s">
        <v>674</v>
      </c>
      <c r="F868" s="306">
        <v>64</v>
      </c>
      <c r="G868" s="29" t="s">
        <v>55</v>
      </c>
      <c r="H868" s="28">
        <f t="shared" si="525"/>
        <v>31</v>
      </c>
      <c r="I868" s="241">
        <v>3</v>
      </c>
      <c r="J868" s="181">
        <v>13</v>
      </c>
      <c r="K868" s="242">
        <v>1739</v>
      </c>
      <c r="L868" s="243">
        <v>0</v>
      </c>
      <c r="M868" s="244">
        <f>IF(J868=0,0,(K868)/J868)</f>
        <v>133.76923076923077</v>
      </c>
      <c r="N868" s="272">
        <f>IF(J868=0,0,(K868-L868)/J868)</f>
        <v>133.76923076923077</v>
      </c>
      <c r="O868" s="181">
        <v>584</v>
      </c>
      <c r="P868" s="28">
        <f t="shared" ref="P868:R868" si="607">P867</f>
        <v>30</v>
      </c>
      <c r="Q868" s="28">
        <f t="shared" si="607"/>
        <v>1</v>
      </c>
      <c r="R868" s="28">
        <f t="shared" si="607"/>
        <v>52456</v>
      </c>
    </row>
    <row r="869" spans="1:20" s="29" customFormat="1" ht="15.75">
      <c r="A869" s="27">
        <f t="shared" si="571"/>
        <v>42926</v>
      </c>
      <c r="B869" s="28">
        <f t="shared" si="572"/>
        <v>29</v>
      </c>
      <c r="C869" s="29" t="s">
        <v>756</v>
      </c>
      <c r="D869" s="29" t="s">
        <v>756</v>
      </c>
      <c r="E869" s="29" t="s">
        <v>674</v>
      </c>
      <c r="F869" s="303">
        <v>58</v>
      </c>
      <c r="G869" s="307" t="s">
        <v>56</v>
      </c>
      <c r="H869" s="28">
        <f t="shared" si="525"/>
        <v>31</v>
      </c>
      <c r="I869" s="28">
        <v>28</v>
      </c>
      <c r="J869" s="181">
        <v>13</v>
      </c>
      <c r="K869" s="181">
        <v>1745</v>
      </c>
      <c r="L869" s="182">
        <v>73</v>
      </c>
      <c r="M869" s="183">
        <f>IF(J869=0,0,(K869)/J869)</f>
        <v>134.23076923076923</v>
      </c>
      <c r="N869" s="271">
        <f>IF(J869=0,0,(K869-L869)/J869)</f>
        <v>128.61538461538461</v>
      </c>
      <c r="O869" s="181">
        <v>292</v>
      </c>
      <c r="P869" s="28">
        <f t="shared" ref="P869:R869" si="608">P868</f>
        <v>30</v>
      </c>
      <c r="Q869" s="28">
        <f t="shared" si="608"/>
        <v>1</v>
      </c>
      <c r="R869" s="28">
        <f t="shared" si="608"/>
        <v>52456</v>
      </c>
    </row>
    <row r="870" spans="1:20" s="29" customFormat="1" ht="16.149999999999999" thickBot="1">
      <c r="A870" s="127">
        <f t="shared" si="571"/>
        <v>42926</v>
      </c>
      <c r="B870" s="128">
        <f t="shared" si="572"/>
        <v>30</v>
      </c>
      <c r="C870" s="133" t="s">
        <v>766</v>
      </c>
      <c r="D870" s="133" t="s">
        <v>757</v>
      </c>
      <c r="E870" s="133" t="s">
        <v>679</v>
      </c>
      <c r="F870" s="308">
        <v>41</v>
      </c>
      <c r="G870" s="309" t="s">
        <v>768</v>
      </c>
      <c r="H870" s="128">
        <f t="shared" si="525"/>
        <v>31</v>
      </c>
      <c r="I870" s="128">
        <v>29</v>
      </c>
      <c r="J870" s="190">
        <v>13</v>
      </c>
      <c r="K870" s="190">
        <v>1709</v>
      </c>
      <c r="L870" s="191">
        <v>26</v>
      </c>
      <c r="M870" s="192">
        <f t="shared" ref="M870" si="609">IF(J870=0,0,(K870)/J870)</f>
        <v>131.46153846153845</v>
      </c>
      <c r="N870" s="273">
        <f t="shared" ref="N870" si="610">IF(J870=0,0,(K870-L870)/J870)</f>
        <v>129.46153846153845</v>
      </c>
      <c r="O870" s="190">
        <v>130</v>
      </c>
      <c r="P870" s="128">
        <f t="shared" ref="P870:R870" si="611">P869</f>
        <v>30</v>
      </c>
      <c r="Q870" s="128">
        <f t="shared" si="611"/>
        <v>1</v>
      </c>
      <c r="R870" s="128">
        <f t="shared" si="611"/>
        <v>52456</v>
      </c>
      <c r="S870" s="133"/>
    </row>
    <row r="871" spans="1:20" s="93" customFormat="1" ht="16.149999999999999" thickTop="1">
      <c r="A871" s="91">
        <f>A870+7</f>
        <v>42933</v>
      </c>
      <c r="B871" s="92">
        <f>1</f>
        <v>1</v>
      </c>
      <c r="C871" s="93" t="s">
        <v>738</v>
      </c>
      <c r="D871" s="93" t="s">
        <v>672</v>
      </c>
      <c r="E871" s="93" t="s">
        <v>674</v>
      </c>
      <c r="F871" s="296">
        <v>135</v>
      </c>
      <c r="G871" s="93" t="s">
        <v>55</v>
      </c>
      <c r="H871" s="92">
        <f>H870+1</f>
        <v>32</v>
      </c>
      <c r="I871" s="92">
        <v>11</v>
      </c>
      <c r="J871" s="175">
        <v>16</v>
      </c>
      <c r="K871" s="175">
        <v>2152</v>
      </c>
      <c r="L871" s="178">
        <v>3</v>
      </c>
      <c r="M871" s="177">
        <f>IF(J871=0,0,(K871)/J871)</f>
        <v>134.5</v>
      </c>
      <c r="N871" s="275">
        <f>IF(J871=0,0,(K871-L871)/J871)</f>
        <v>134.3125</v>
      </c>
      <c r="O871" s="175">
        <v>544</v>
      </c>
      <c r="P871" s="92">
        <f>COUNTA(C871:C899)</f>
        <v>29</v>
      </c>
      <c r="Q871" s="92">
        <v>1</v>
      </c>
      <c r="R871" s="92">
        <f>SUM(K871:K899)</f>
        <v>61643</v>
      </c>
      <c r="S871" s="197">
        <f>SUM(L871:L899)</f>
        <v>946</v>
      </c>
      <c r="T871" s="94"/>
    </row>
    <row r="872" spans="1:20" s="93" customFormat="1" ht="15.75">
      <c r="A872" s="91">
        <f t="shared" ref="A872:A936" si="612">A871</f>
        <v>42933</v>
      </c>
      <c r="B872" s="92">
        <f t="shared" ref="B872:B936" si="613">B871+1</f>
        <v>2</v>
      </c>
      <c r="C872" s="93" t="s">
        <v>32</v>
      </c>
      <c r="D872" s="93" t="s">
        <v>677</v>
      </c>
      <c r="E872" s="93" t="s">
        <v>679</v>
      </c>
      <c r="F872" s="296">
        <v>124</v>
      </c>
      <c r="G872" s="93" t="s">
        <v>55</v>
      </c>
      <c r="H872" s="92">
        <f t="shared" si="525"/>
        <v>32</v>
      </c>
      <c r="I872" s="92">
        <v>31</v>
      </c>
      <c r="J872" s="175">
        <v>16</v>
      </c>
      <c r="K872" s="175">
        <v>2160</v>
      </c>
      <c r="L872" s="178">
        <v>76</v>
      </c>
      <c r="M872" s="177">
        <f t="shared" ref="M872:M884" si="614">IF(J872=0,0,(K872)/J872)</f>
        <v>135</v>
      </c>
      <c r="N872" s="275">
        <f>IF(J872=0,0,(K872-L872)/J872)</f>
        <v>130.25</v>
      </c>
      <c r="O872" s="175">
        <v>353</v>
      </c>
      <c r="P872" s="92">
        <f t="shared" ref="P872:R873" si="615">P871</f>
        <v>29</v>
      </c>
      <c r="Q872" s="92">
        <f t="shared" si="615"/>
        <v>1</v>
      </c>
      <c r="R872" s="92">
        <f t="shared" si="615"/>
        <v>61643</v>
      </c>
      <c r="S872" s="93" t="s">
        <v>463</v>
      </c>
    </row>
    <row r="873" spans="1:20" s="93" customFormat="1" ht="15.75">
      <c r="A873" s="91">
        <f t="shared" si="612"/>
        <v>42933</v>
      </c>
      <c r="B873" s="92">
        <f t="shared" si="613"/>
        <v>3</v>
      </c>
      <c r="C873" s="99" t="s">
        <v>476</v>
      </c>
      <c r="D873" s="99" t="s">
        <v>682</v>
      </c>
      <c r="E873" s="93" t="s">
        <v>674</v>
      </c>
      <c r="F873" s="296">
        <v>109</v>
      </c>
      <c r="G873" s="101" t="s">
        <v>55</v>
      </c>
      <c r="H873" s="92">
        <f t="shared" si="525"/>
        <v>32</v>
      </c>
      <c r="I873" s="92">
        <v>21</v>
      </c>
      <c r="J873" s="175">
        <v>16</v>
      </c>
      <c r="K873" s="175">
        <v>2142</v>
      </c>
      <c r="L873" s="178">
        <v>10</v>
      </c>
      <c r="M873" s="177">
        <f t="shared" si="614"/>
        <v>133.875</v>
      </c>
      <c r="N873" s="275">
        <f t="shared" ref="N873" si="616">IF(J873=0,0,(K873-L873)/J873)</f>
        <v>133.25</v>
      </c>
      <c r="O873" s="175">
        <v>324</v>
      </c>
      <c r="P873" s="92">
        <f t="shared" si="615"/>
        <v>29</v>
      </c>
      <c r="Q873" s="92">
        <f t="shared" si="615"/>
        <v>1</v>
      </c>
      <c r="R873" s="92">
        <f t="shared" si="615"/>
        <v>61643</v>
      </c>
      <c r="S873" s="177">
        <f>AVERAGE(N871:N899)</f>
        <v>131.38074712643677</v>
      </c>
      <c r="T873" s="94"/>
    </row>
    <row r="874" spans="1:20" s="93" customFormat="1" ht="15.75">
      <c r="A874" s="91">
        <f t="shared" si="612"/>
        <v>42933</v>
      </c>
      <c r="B874" s="92">
        <f t="shared" si="613"/>
        <v>4</v>
      </c>
      <c r="C874" s="93" t="s">
        <v>685</v>
      </c>
      <c r="D874" s="93" t="s">
        <v>684</v>
      </c>
      <c r="F874" s="293">
        <v>103</v>
      </c>
      <c r="G874" s="93" t="s">
        <v>55</v>
      </c>
      <c r="H874" s="92">
        <f t="shared" si="525"/>
        <v>32</v>
      </c>
      <c r="I874" s="92">
        <v>4</v>
      </c>
      <c r="J874" s="175">
        <v>16</v>
      </c>
      <c r="K874" s="175">
        <v>2139</v>
      </c>
      <c r="L874" s="178">
        <v>22</v>
      </c>
      <c r="M874" s="177">
        <f t="shared" si="614"/>
        <v>133.6875</v>
      </c>
      <c r="N874" s="275">
        <f>IF(J874=0,0,(K874-L874)/J874)</f>
        <v>132.3125</v>
      </c>
      <c r="O874" s="175">
        <v>78</v>
      </c>
      <c r="P874" s="92">
        <f t="shared" ref="P874:R874" si="617">P873</f>
        <v>29</v>
      </c>
      <c r="Q874" s="92">
        <f t="shared" si="617"/>
        <v>1</v>
      </c>
      <c r="R874" s="92">
        <f t="shared" si="617"/>
        <v>61643</v>
      </c>
      <c r="S874" s="93" t="s">
        <v>491</v>
      </c>
    </row>
    <row r="875" spans="1:20" s="93" customFormat="1" ht="15.75">
      <c r="A875" s="91">
        <f t="shared" si="612"/>
        <v>42933</v>
      </c>
      <c r="B875" s="92">
        <f t="shared" si="613"/>
        <v>5</v>
      </c>
      <c r="C875" s="93" t="s">
        <v>389</v>
      </c>
      <c r="D875" s="93" t="s">
        <v>743</v>
      </c>
      <c r="E875" s="93" t="s">
        <v>674</v>
      </c>
      <c r="F875" s="296">
        <v>100</v>
      </c>
      <c r="G875" s="93" t="s">
        <v>55</v>
      </c>
      <c r="H875" s="92">
        <f t="shared" si="525"/>
        <v>32</v>
      </c>
      <c r="I875" s="92">
        <v>21</v>
      </c>
      <c r="J875" s="175">
        <v>16</v>
      </c>
      <c r="K875" s="175">
        <v>2121</v>
      </c>
      <c r="L875" s="178">
        <v>32</v>
      </c>
      <c r="M875" s="177">
        <f t="shared" si="614"/>
        <v>132.5625</v>
      </c>
      <c r="N875" s="177">
        <f t="shared" ref="N875:N884" si="618">IF(J875=0,0,(K875-L875)/J875)</f>
        <v>130.5625</v>
      </c>
      <c r="O875" s="175">
        <v>248</v>
      </c>
      <c r="P875" s="92">
        <f t="shared" ref="P875:R875" si="619">P874</f>
        <v>29</v>
      </c>
      <c r="Q875" s="92">
        <f t="shared" si="619"/>
        <v>1</v>
      </c>
      <c r="R875" s="92">
        <f t="shared" si="619"/>
        <v>61643</v>
      </c>
      <c r="S875" s="177">
        <f>AVERAGE(F871:F899)</f>
        <v>87.65517241379311</v>
      </c>
    </row>
    <row r="876" spans="1:20" s="93" customFormat="1" ht="15.75">
      <c r="A876" s="91">
        <f t="shared" si="612"/>
        <v>42933</v>
      </c>
      <c r="B876" s="92">
        <f t="shared" si="613"/>
        <v>6</v>
      </c>
      <c r="C876" s="93" t="s">
        <v>689</v>
      </c>
      <c r="D876" s="93" t="s">
        <v>745</v>
      </c>
      <c r="F876" s="293">
        <v>100</v>
      </c>
      <c r="G876" s="93" t="s">
        <v>55</v>
      </c>
      <c r="H876" s="92">
        <f t="shared" ref="H876:H899" si="620">H875</f>
        <v>32</v>
      </c>
      <c r="I876" s="92">
        <v>10</v>
      </c>
      <c r="J876" s="175">
        <v>16</v>
      </c>
      <c r="K876" s="175">
        <v>2160</v>
      </c>
      <c r="L876" s="178">
        <v>19</v>
      </c>
      <c r="M876" s="177">
        <f t="shared" si="614"/>
        <v>135</v>
      </c>
      <c r="N876" s="275">
        <f t="shared" si="618"/>
        <v>133.8125</v>
      </c>
      <c r="O876" s="175">
        <v>330</v>
      </c>
      <c r="P876" s="92">
        <f t="shared" ref="P876:R876" si="621">P875</f>
        <v>29</v>
      </c>
      <c r="Q876" s="92">
        <f t="shared" si="621"/>
        <v>1</v>
      </c>
      <c r="R876" s="92">
        <f t="shared" si="621"/>
        <v>61643</v>
      </c>
      <c r="S876" s="93" t="s">
        <v>625</v>
      </c>
    </row>
    <row r="877" spans="1:20" s="93" customFormat="1" ht="15.75">
      <c r="A877" s="91">
        <f t="shared" si="612"/>
        <v>42933</v>
      </c>
      <c r="B877" s="92">
        <f t="shared" si="613"/>
        <v>7</v>
      </c>
      <c r="C877" s="93" t="s">
        <v>33</v>
      </c>
      <c r="D877" s="93" t="s">
        <v>758</v>
      </c>
      <c r="E877" s="93" t="s">
        <v>674</v>
      </c>
      <c r="F877" s="293">
        <v>100</v>
      </c>
      <c r="G877" s="93" t="s">
        <v>56</v>
      </c>
      <c r="H877" s="92">
        <f t="shared" si="620"/>
        <v>32</v>
      </c>
      <c r="I877" s="92">
        <v>11</v>
      </c>
      <c r="J877" s="175">
        <v>16</v>
      </c>
      <c r="K877" s="175">
        <v>2099</v>
      </c>
      <c r="L877" s="178">
        <v>18</v>
      </c>
      <c r="M877" s="177">
        <f t="shared" si="614"/>
        <v>131.1875</v>
      </c>
      <c r="N877" s="275">
        <f t="shared" si="618"/>
        <v>130.0625</v>
      </c>
      <c r="O877" s="175">
        <v>251</v>
      </c>
      <c r="P877" s="92">
        <f t="shared" ref="P877:R877" si="622">P876</f>
        <v>29</v>
      </c>
      <c r="Q877" s="92">
        <f t="shared" si="622"/>
        <v>1</v>
      </c>
      <c r="R877" s="92">
        <f t="shared" si="622"/>
        <v>61643</v>
      </c>
      <c r="S877" s="177">
        <f>S873*P871*16</f>
        <v>60960.666666666664</v>
      </c>
    </row>
    <row r="878" spans="1:20" s="93" customFormat="1" ht="15.75">
      <c r="A878" s="91">
        <f t="shared" si="612"/>
        <v>42933</v>
      </c>
      <c r="B878" s="92">
        <f t="shared" si="613"/>
        <v>8</v>
      </c>
      <c r="C878" s="93" t="s">
        <v>387</v>
      </c>
      <c r="D878" s="93" t="s">
        <v>690</v>
      </c>
      <c r="E878" s="93" t="s">
        <v>674</v>
      </c>
      <c r="F878" s="293">
        <v>97</v>
      </c>
      <c r="G878" s="93" t="s">
        <v>56</v>
      </c>
      <c r="H878" s="92">
        <f t="shared" si="620"/>
        <v>32</v>
      </c>
      <c r="I878" s="92">
        <v>22</v>
      </c>
      <c r="J878" s="175">
        <v>16</v>
      </c>
      <c r="K878" s="175">
        <v>2130</v>
      </c>
      <c r="L878" s="178">
        <v>20</v>
      </c>
      <c r="M878" s="177">
        <f t="shared" si="614"/>
        <v>133.125</v>
      </c>
      <c r="N878" s="275">
        <f t="shared" si="618"/>
        <v>131.875</v>
      </c>
      <c r="O878" s="175">
        <v>340</v>
      </c>
      <c r="P878" s="92">
        <f t="shared" ref="P878:R878" si="623">P877</f>
        <v>29</v>
      </c>
      <c r="Q878" s="92">
        <f t="shared" si="623"/>
        <v>1</v>
      </c>
      <c r="R878" s="92">
        <f t="shared" si="623"/>
        <v>61643</v>
      </c>
      <c r="S878" s="93" t="s">
        <v>505</v>
      </c>
    </row>
    <row r="879" spans="1:20" s="93" customFormat="1" ht="15.75">
      <c r="A879" s="91">
        <f t="shared" si="612"/>
        <v>42933</v>
      </c>
      <c r="B879" s="92">
        <f t="shared" si="613"/>
        <v>9</v>
      </c>
      <c r="C879" s="93" t="s">
        <v>660</v>
      </c>
      <c r="D879" s="93" t="s">
        <v>692</v>
      </c>
      <c r="E879" s="93" t="s">
        <v>674</v>
      </c>
      <c r="F879" s="296">
        <v>95</v>
      </c>
      <c r="G879" s="93" t="s">
        <v>55</v>
      </c>
      <c r="H879" s="92">
        <f t="shared" si="620"/>
        <v>32</v>
      </c>
      <c r="I879" s="92">
        <v>5</v>
      </c>
      <c r="J879" s="175">
        <v>16</v>
      </c>
      <c r="K879" s="175">
        <v>2160</v>
      </c>
      <c r="L879" s="178">
        <v>5</v>
      </c>
      <c r="M879" s="177">
        <f t="shared" si="614"/>
        <v>135</v>
      </c>
      <c r="N879" s="275">
        <f t="shared" si="618"/>
        <v>134.6875</v>
      </c>
      <c r="O879" s="175">
        <v>98</v>
      </c>
      <c r="P879" s="92">
        <f t="shared" ref="P879:R879" si="624">P878</f>
        <v>29</v>
      </c>
      <c r="Q879" s="92">
        <f t="shared" si="624"/>
        <v>1</v>
      </c>
      <c r="R879" s="92">
        <f t="shared" si="624"/>
        <v>61643</v>
      </c>
      <c r="S879" s="177">
        <f>AVERAGE(I871:I899)</f>
        <v>16.344827586206897</v>
      </c>
    </row>
    <row r="880" spans="1:20" s="93" customFormat="1" ht="15.75">
      <c r="A880" s="91">
        <f t="shared" si="612"/>
        <v>42933</v>
      </c>
      <c r="B880" s="92">
        <f t="shared" si="613"/>
        <v>10</v>
      </c>
      <c r="C880" s="93" t="s">
        <v>618</v>
      </c>
      <c r="D880" s="93" t="s">
        <v>698</v>
      </c>
      <c r="E880" s="93" t="s">
        <v>674</v>
      </c>
      <c r="F880" s="293">
        <v>90</v>
      </c>
      <c r="G880" s="93" t="s">
        <v>55</v>
      </c>
      <c r="H880" s="92">
        <f t="shared" si="620"/>
        <v>32</v>
      </c>
      <c r="I880" s="92">
        <v>7</v>
      </c>
      <c r="J880" s="175">
        <v>16</v>
      </c>
      <c r="K880" s="175">
        <v>2106</v>
      </c>
      <c r="L880" s="178">
        <v>36</v>
      </c>
      <c r="M880" s="177">
        <f t="shared" si="614"/>
        <v>131.625</v>
      </c>
      <c r="N880" s="275">
        <f t="shared" si="618"/>
        <v>129.375</v>
      </c>
      <c r="O880" s="175">
        <v>178</v>
      </c>
      <c r="P880" s="92">
        <f t="shared" ref="P880:R880" si="625">P879</f>
        <v>29</v>
      </c>
      <c r="Q880" s="92">
        <f t="shared" si="625"/>
        <v>1</v>
      </c>
      <c r="R880" s="92">
        <f t="shared" si="625"/>
        <v>61643</v>
      </c>
    </row>
    <row r="881" spans="1:19" s="93" customFormat="1" ht="15.75">
      <c r="A881" s="91">
        <f t="shared" si="612"/>
        <v>42933</v>
      </c>
      <c r="B881" s="92">
        <f t="shared" si="613"/>
        <v>11</v>
      </c>
      <c r="C881" s="93" t="s">
        <v>746</v>
      </c>
      <c r="D881" s="93" t="s">
        <v>739</v>
      </c>
      <c r="F881" s="293">
        <v>90</v>
      </c>
      <c r="G881" s="93" t="s">
        <v>55</v>
      </c>
      <c r="H881" s="92">
        <f t="shared" si="620"/>
        <v>32</v>
      </c>
      <c r="I881" s="92">
        <v>4</v>
      </c>
      <c r="J881" s="175">
        <v>16</v>
      </c>
      <c r="K881" s="175">
        <v>2095</v>
      </c>
      <c r="L881" s="178">
        <v>24</v>
      </c>
      <c r="M881" s="177">
        <f t="shared" si="614"/>
        <v>130.9375</v>
      </c>
      <c r="N881" s="275">
        <f t="shared" si="618"/>
        <v>129.4375</v>
      </c>
      <c r="O881" s="175">
        <v>45</v>
      </c>
      <c r="P881" s="92">
        <f t="shared" ref="P881:R881" si="626">P880</f>
        <v>29</v>
      </c>
      <c r="Q881" s="92">
        <f t="shared" si="626"/>
        <v>1</v>
      </c>
      <c r="R881" s="92">
        <f t="shared" si="626"/>
        <v>61643</v>
      </c>
    </row>
    <row r="882" spans="1:19" s="93" customFormat="1" ht="15.75">
      <c r="A882" s="91">
        <f t="shared" si="612"/>
        <v>42933</v>
      </c>
      <c r="B882" s="92">
        <f t="shared" si="613"/>
        <v>12</v>
      </c>
      <c r="C882" s="93" t="s">
        <v>760</v>
      </c>
      <c r="D882" s="93" t="s">
        <v>748</v>
      </c>
      <c r="F882" s="92">
        <v>89</v>
      </c>
      <c r="G882" s="93" t="s">
        <v>55</v>
      </c>
      <c r="H882" s="92">
        <f t="shared" si="620"/>
        <v>32</v>
      </c>
      <c r="I882" s="92">
        <v>4</v>
      </c>
      <c r="J882" s="175">
        <v>16</v>
      </c>
      <c r="K882" s="175">
        <v>2160</v>
      </c>
      <c r="L882" s="178">
        <v>19</v>
      </c>
      <c r="M882" s="177">
        <f t="shared" si="614"/>
        <v>135</v>
      </c>
      <c r="N882" s="275">
        <f t="shared" si="618"/>
        <v>133.8125</v>
      </c>
      <c r="O882" s="175">
        <v>435</v>
      </c>
      <c r="P882" s="92">
        <f t="shared" ref="P882:R882" si="627">P881</f>
        <v>29</v>
      </c>
      <c r="Q882" s="92">
        <f t="shared" si="627"/>
        <v>1</v>
      </c>
      <c r="R882" s="92">
        <f t="shared" si="627"/>
        <v>61643</v>
      </c>
      <c r="S882" s="177"/>
    </row>
    <row r="883" spans="1:19" s="93" customFormat="1" ht="15.75">
      <c r="A883" s="91">
        <f t="shared" si="612"/>
        <v>42933</v>
      </c>
      <c r="B883" s="92">
        <f t="shared" si="613"/>
        <v>13</v>
      </c>
      <c r="C883" s="93" t="s">
        <v>763</v>
      </c>
      <c r="D883" s="93" t="s">
        <v>699</v>
      </c>
      <c r="F883" s="294">
        <v>89</v>
      </c>
      <c r="G883" s="93" t="s">
        <v>56</v>
      </c>
      <c r="H883" s="92">
        <f t="shared" si="620"/>
        <v>32</v>
      </c>
      <c r="I883" s="92">
        <v>31</v>
      </c>
      <c r="J883" s="175">
        <v>16</v>
      </c>
      <c r="K883" s="175">
        <v>2147</v>
      </c>
      <c r="L883" s="178">
        <v>31</v>
      </c>
      <c r="M883" s="177">
        <f t="shared" si="614"/>
        <v>134.1875</v>
      </c>
      <c r="N883" s="275">
        <f t="shared" si="618"/>
        <v>132.25</v>
      </c>
      <c r="O883" s="175">
        <v>197</v>
      </c>
      <c r="P883" s="92">
        <f t="shared" ref="P883:R883" si="628">P882</f>
        <v>29</v>
      </c>
      <c r="Q883" s="92">
        <f t="shared" si="628"/>
        <v>1</v>
      </c>
      <c r="R883" s="92">
        <f t="shared" si="628"/>
        <v>61643</v>
      </c>
    </row>
    <row r="884" spans="1:19" s="93" customFormat="1" ht="15.75">
      <c r="A884" s="91">
        <f t="shared" si="612"/>
        <v>42933</v>
      </c>
      <c r="B884" s="92">
        <f t="shared" si="613"/>
        <v>14</v>
      </c>
      <c r="C884" s="93" t="s">
        <v>41</v>
      </c>
      <c r="D884" s="93" t="s">
        <v>694</v>
      </c>
      <c r="E884" s="93" t="s">
        <v>695</v>
      </c>
      <c r="F884" s="296">
        <v>89</v>
      </c>
      <c r="G884" s="93" t="s">
        <v>55</v>
      </c>
      <c r="H884" s="92">
        <f t="shared" si="620"/>
        <v>32</v>
      </c>
      <c r="I884" s="92">
        <v>31</v>
      </c>
      <c r="J884" s="175">
        <v>16</v>
      </c>
      <c r="K884" s="175">
        <v>2109</v>
      </c>
      <c r="L884" s="178">
        <v>173</v>
      </c>
      <c r="M884" s="177">
        <f t="shared" si="614"/>
        <v>131.8125</v>
      </c>
      <c r="N884" s="275">
        <f t="shared" si="618"/>
        <v>121</v>
      </c>
      <c r="O884" s="175">
        <v>96</v>
      </c>
      <c r="P884" s="92">
        <f t="shared" ref="P884:R884" si="629">P883</f>
        <v>29</v>
      </c>
      <c r="Q884" s="92">
        <f t="shared" si="629"/>
        <v>1</v>
      </c>
      <c r="R884" s="92">
        <f t="shared" si="629"/>
        <v>61643</v>
      </c>
      <c r="S884" s="92"/>
    </row>
    <row r="885" spans="1:19" s="93" customFormat="1" ht="15.75">
      <c r="A885" s="91">
        <f t="shared" si="612"/>
        <v>42933</v>
      </c>
      <c r="B885" s="92">
        <f t="shared" si="613"/>
        <v>15</v>
      </c>
      <c r="C885" s="93" t="s">
        <v>620</v>
      </c>
      <c r="D885" s="93" t="s">
        <v>740</v>
      </c>
      <c r="E885" s="93" t="s">
        <v>679</v>
      </c>
      <c r="F885" s="293">
        <v>90</v>
      </c>
      <c r="G885" s="93" t="s">
        <v>55</v>
      </c>
      <c r="H885" s="92">
        <f t="shared" si="620"/>
        <v>32</v>
      </c>
      <c r="I885" s="92">
        <v>7</v>
      </c>
      <c r="J885" s="175">
        <v>16</v>
      </c>
      <c r="K885" s="175">
        <v>2150</v>
      </c>
      <c r="L885" s="178">
        <v>121</v>
      </c>
      <c r="M885" s="177">
        <f>IF(J885=0,0,(K885)/J885)</f>
        <v>134.375</v>
      </c>
      <c r="N885" s="275">
        <f>IF(J885=0,0,(K885-L885)/J885)</f>
        <v>126.8125</v>
      </c>
      <c r="O885" s="175">
        <v>141</v>
      </c>
      <c r="P885" s="92">
        <f t="shared" ref="P885:R885" si="630">P884</f>
        <v>29</v>
      </c>
      <c r="Q885" s="92">
        <f t="shared" si="630"/>
        <v>1</v>
      </c>
      <c r="R885" s="92">
        <f t="shared" si="630"/>
        <v>61643</v>
      </c>
    </row>
    <row r="886" spans="1:19" s="93" customFormat="1" ht="15.75">
      <c r="A886" s="91">
        <f t="shared" si="612"/>
        <v>42933</v>
      </c>
      <c r="B886" s="92">
        <f t="shared" si="613"/>
        <v>16</v>
      </c>
      <c r="C886" s="276" t="s">
        <v>34</v>
      </c>
      <c r="D886" s="93" t="s">
        <v>705</v>
      </c>
      <c r="E886" s="93" t="s">
        <v>674</v>
      </c>
      <c r="F886" s="296">
        <v>88</v>
      </c>
      <c r="G886" s="93" t="s">
        <v>55</v>
      </c>
      <c r="H886" s="92">
        <f t="shared" si="620"/>
        <v>32</v>
      </c>
      <c r="I886" s="92">
        <v>29</v>
      </c>
      <c r="J886" s="175">
        <v>16</v>
      </c>
      <c r="K886" s="175">
        <v>2125</v>
      </c>
      <c r="L886" s="178">
        <v>9</v>
      </c>
      <c r="M886" s="177">
        <f t="shared" ref="M886:M893" si="631">IF(J886=0,0,(K886)/J886)</f>
        <v>132.8125</v>
      </c>
      <c r="N886" s="275">
        <f t="shared" ref="N886:N887" si="632">IF(J886=0,0,(K886-L886)/J886)</f>
        <v>132.25</v>
      </c>
      <c r="O886" s="175">
        <v>458</v>
      </c>
      <c r="P886" s="92">
        <f t="shared" ref="P886:R886" si="633">P885</f>
        <v>29</v>
      </c>
      <c r="Q886" s="92">
        <f t="shared" si="633"/>
        <v>1</v>
      </c>
      <c r="R886" s="92">
        <f t="shared" si="633"/>
        <v>61643</v>
      </c>
    </row>
    <row r="887" spans="1:19" s="93" customFormat="1" ht="15.75">
      <c r="A887" s="91">
        <f t="shared" si="612"/>
        <v>42933</v>
      </c>
      <c r="B887" s="92">
        <f t="shared" si="613"/>
        <v>17</v>
      </c>
      <c r="C887" s="93" t="s">
        <v>475</v>
      </c>
      <c r="D887" s="93" t="s">
        <v>709</v>
      </c>
      <c r="E887" s="93" t="s">
        <v>674</v>
      </c>
      <c r="F887" s="293">
        <v>88</v>
      </c>
      <c r="G887" s="93" t="s">
        <v>55</v>
      </c>
      <c r="H887" s="92">
        <f t="shared" si="620"/>
        <v>32</v>
      </c>
      <c r="I887" s="92">
        <v>13</v>
      </c>
      <c r="J887" s="175">
        <v>16</v>
      </c>
      <c r="K887" s="175">
        <v>2146</v>
      </c>
      <c r="L887" s="178">
        <v>19</v>
      </c>
      <c r="M887" s="177">
        <f t="shared" si="631"/>
        <v>134.125</v>
      </c>
      <c r="N887" s="275">
        <f t="shared" si="632"/>
        <v>132.9375</v>
      </c>
      <c r="O887" s="175">
        <v>159</v>
      </c>
      <c r="P887" s="92">
        <f t="shared" ref="P887:R887" si="634">P886</f>
        <v>29</v>
      </c>
      <c r="Q887" s="92">
        <f t="shared" si="634"/>
        <v>1</v>
      </c>
      <c r="R887" s="92">
        <f t="shared" si="634"/>
        <v>61643</v>
      </c>
    </row>
    <row r="888" spans="1:19" s="93" customFormat="1" ht="15.75">
      <c r="A888" s="91">
        <f t="shared" si="612"/>
        <v>42933</v>
      </c>
      <c r="B888" s="92">
        <f t="shared" si="613"/>
        <v>18</v>
      </c>
      <c r="C888" s="125" t="s">
        <v>632</v>
      </c>
      <c r="D888" s="125" t="s">
        <v>764</v>
      </c>
      <c r="F888" s="294">
        <v>84</v>
      </c>
      <c r="G888" s="93" t="s">
        <v>55</v>
      </c>
      <c r="H888" s="92">
        <f t="shared" si="620"/>
        <v>32</v>
      </c>
      <c r="I888" s="92">
        <v>4</v>
      </c>
      <c r="J888" s="175">
        <v>16</v>
      </c>
      <c r="K888" s="175">
        <v>2160</v>
      </c>
      <c r="L888" s="178">
        <v>98</v>
      </c>
      <c r="M888" s="177">
        <f t="shared" si="631"/>
        <v>135</v>
      </c>
      <c r="N888" s="275">
        <f>IF(J888=0,0,(K888-L888)/J888)</f>
        <v>128.875</v>
      </c>
      <c r="O888" s="175">
        <v>237</v>
      </c>
      <c r="P888" s="92">
        <f t="shared" ref="P888:R888" si="635">P887</f>
        <v>29</v>
      </c>
      <c r="Q888" s="92">
        <f t="shared" si="635"/>
        <v>1</v>
      </c>
      <c r="R888" s="92">
        <f t="shared" si="635"/>
        <v>61643</v>
      </c>
    </row>
    <row r="889" spans="1:19" s="93" customFormat="1" ht="15.75">
      <c r="A889" s="91">
        <f t="shared" si="612"/>
        <v>42933</v>
      </c>
      <c r="B889" s="92">
        <f t="shared" si="613"/>
        <v>19</v>
      </c>
      <c r="C889" s="99" t="s">
        <v>437</v>
      </c>
      <c r="D889" s="99" t="s">
        <v>710</v>
      </c>
      <c r="E889" s="93" t="s">
        <v>674</v>
      </c>
      <c r="F889" s="293">
        <v>83</v>
      </c>
      <c r="G889" s="93" t="s">
        <v>55</v>
      </c>
      <c r="H889" s="92">
        <f t="shared" si="620"/>
        <v>32</v>
      </c>
      <c r="I889" s="92">
        <v>16</v>
      </c>
      <c r="J889" s="175">
        <v>16</v>
      </c>
      <c r="K889" s="175">
        <v>2141</v>
      </c>
      <c r="L889" s="178">
        <v>37</v>
      </c>
      <c r="M889" s="177">
        <f t="shared" si="631"/>
        <v>133.8125</v>
      </c>
      <c r="N889" s="275">
        <f>IF(J889=0,0,(K889-L889)/J889)</f>
        <v>131.5</v>
      </c>
      <c r="O889" s="175">
        <v>845</v>
      </c>
      <c r="P889" s="92">
        <f t="shared" ref="P889:R889" si="636">P888</f>
        <v>29</v>
      </c>
      <c r="Q889" s="92">
        <f t="shared" si="636"/>
        <v>1</v>
      </c>
      <c r="R889" s="92">
        <f t="shared" si="636"/>
        <v>61643</v>
      </c>
    </row>
    <row r="890" spans="1:19" s="93" customFormat="1" ht="15.75">
      <c r="A890" s="91">
        <f t="shared" si="612"/>
        <v>42933</v>
      </c>
      <c r="B890" s="92">
        <f t="shared" si="613"/>
        <v>20</v>
      </c>
      <c r="C890" s="93" t="s">
        <v>367</v>
      </c>
      <c r="D890" s="93" t="s">
        <v>712</v>
      </c>
      <c r="E890" s="93" t="s">
        <v>674</v>
      </c>
      <c r="F890" s="296">
        <v>82</v>
      </c>
      <c r="G890" s="93" t="s">
        <v>55</v>
      </c>
      <c r="H890" s="92">
        <f t="shared" si="620"/>
        <v>32</v>
      </c>
      <c r="I890" s="92">
        <v>21</v>
      </c>
      <c r="J890" s="175">
        <v>16</v>
      </c>
      <c r="K890" s="175">
        <v>2147</v>
      </c>
      <c r="L890" s="178">
        <v>44</v>
      </c>
      <c r="M890" s="177">
        <f t="shared" si="631"/>
        <v>134.1875</v>
      </c>
      <c r="N890" s="275">
        <f t="shared" ref="N890" si="637">IF(J890=0,0,(K890-L890)/J890)</f>
        <v>131.4375</v>
      </c>
      <c r="O890" s="175">
        <v>232</v>
      </c>
      <c r="P890" s="92">
        <f t="shared" ref="P890:R890" si="638">P889</f>
        <v>29</v>
      </c>
      <c r="Q890" s="92">
        <f t="shared" si="638"/>
        <v>1</v>
      </c>
      <c r="R890" s="92">
        <f t="shared" si="638"/>
        <v>61643</v>
      </c>
    </row>
    <row r="891" spans="1:19" s="93" customFormat="1" ht="15.75">
      <c r="A891" s="91">
        <f t="shared" si="612"/>
        <v>42933</v>
      </c>
      <c r="B891" s="92">
        <f t="shared" si="613"/>
        <v>21</v>
      </c>
      <c r="C891" s="99" t="s">
        <v>611</v>
      </c>
      <c r="D891" s="99" t="s">
        <v>736</v>
      </c>
      <c r="E891" s="93" t="s">
        <v>679</v>
      </c>
      <c r="F891" s="293">
        <v>82</v>
      </c>
      <c r="G891" s="93" t="s">
        <v>55</v>
      </c>
      <c r="H891" s="92">
        <f t="shared" si="620"/>
        <v>32</v>
      </c>
      <c r="I891" s="92">
        <v>13</v>
      </c>
      <c r="J891" s="175">
        <v>16</v>
      </c>
      <c r="K891" s="175">
        <v>2139</v>
      </c>
      <c r="L891" s="178">
        <v>0</v>
      </c>
      <c r="M891" s="177">
        <f t="shared" si="631"/>
        <v>133.6875</v>
      </c>
      <c r="N891" s="275">
        <f>IF(J891=0,0,(K891-L891)/J891)</f>
        <v>133.6875</v>
      </c>
      <c r="O891" s="175">
        <v>149</v>
      </c>
      <c r="P891" s="92">
        <f t="shared" ref="P891:R891" si="639">P890</f>
        <v>29</v>
      </c>
      <c r="Q891" s="92">
        <f t="shared" si="639"/>
        <v>1</v>
      </c>
      <c r="R891" s="92">
        <f t="shared" si="639"/>
        <v>61643</v>
      </c>
    </row>
    <row r="892" spans="1:19" s="93" customFormat="1" ht="15.75">
      <c r="A892" s="91">
        <f t="shared" si="612"/>
        <v>42933</v>
      </c>
      <c r="B892" s="92">
        <f t="shared" si="613"/>
        <v>22</v>
      </c>
      <c r="C892" s="99" t="s">
        <v>439</v>
      </c>
      <c r="D892" s="99" t="s">
        <v>765</v>
      </c>
      <c r="E892" s="93" t="s">
        <v>674</v>
      </c>
      <c r="F892" s="100">
        <v>79</v>
      </c>
      <c r="G892" s="93" t="s">
        <v>55</v>
      </c>
      <c r="H892" s="92">
        <f t="shared" si="620"/>
        <v>32</v>
      </c>
      <c r="I892" s="92">
        <v>16</v>
      </c>
      <c r="J892" s="175">
        <v>16</v>
      </c>
      <c r="K892" s="175">
        <v>2103</v>
      </c>
      <c r="L892" s="178">
        <v>0</v>
      </c>
      <c r="M892" s="177">
        <f t="shared" si="631"/>
        <v>131.4375</v>
      </c>
      <c r="N892" s="275">
        <f t="shared" ref="N892" si="640">IF(J892=0,0,(K892-L892)/J892)</f>
        <v>131.4375</v>
      </c>
      <c r="O892" s="175">
        <v>257</v>
      </c>
      <c r="P892" s="92">
        <f t="shared" ref="P892:R892" si="641">P891</f>
        <v>29</v>
      </c>
      <c r="Q892" s="92">
        <f t="shared" si="641"/>
        <v>1</v>
      </c>
      <c r="R892" s="92">
        <f t="shared" si="641"/>
        <v>61643</v>
      </c>
    </row>
    <row r="893" spans="1:19" s="93" customFormat="1" ht="15.75">
      <c r="A893" s="91">
        <f t="shared" si="612"/>
        <v>42933</v>
      </c>
      <c r="B893" s="92">
        <f t="shared" si="613"/>
        <v>23</v>
      </c>
      <c r="C893" s="99" t="s">
        <v>50</v>
      </c>
      <c r="D893" s="99" t="s">
        <v>50</v>
      </c>
      <c r="E893" s="93" t="s">
        <v>674</v>
      </c>
      <c r="F893" s="100">
        <v>78</v>
      </c>
      <c r="G893" s="101" t="s">
        <v>366</v>
      </c>
      <c r="H893" s="92">
        <f t="shared" si="620"/>
        <v>32</v>
      </c>
      <c r="I893" s="92">
        <v>32</v>
      </c>
      <c r="J893" s="175">
        <v>15</v>
      </c>
      <c r="K893" s="175">
        <v>1990</v>
      </c>
      <c r="L893" s="178">
        <v>22</v>
      </c>
      <c r="M893" s="177">
        <f t="shared" si="631"/>
        <v>132.66666666666666</v>
      </c>
      <c r="N893" s="275">
        <f t="shared" ref="N893:N898" si="642">IF(J893=0,0,(K893-L893)/J893)</f>
        <v>131.19999999999999</v>
      </c>
      <c r="O893" s="175">
        <v>165</v>
      </c>
      <c r="P893" s="92">
        <f t="shared" ref="P893:R893" si="643">P892</f>
        <v>29</v>
      </c>
      <c r="Q893" s="92">
        <f t="shared" si="643"/>
        <v>1</v>
      </c>
      <c r="R893" s="92">
        <f t="shared" si="643"/>
        <v>61643</v>
      </c>
    </row>
    <row r="894" spans="1:19" s="93" customFormat="1" ht="15.75">
      <c r="A894" s="91">
        <f t="shared" si="612"/>
        <v>42933</v>
      </c>
      <c r="B894" s="92">
        <f t="shared" si="613"/>
        <v>24</v>
      </c>
      <c r="C894" s="277" t="s">
        <v>724</v>
      </c>
      <c r="D894" s="277" t="s">
        <v>717</v>
      </c>
      <c r="E894" s="93" t="s">
        <v>679</v>
      </c>
      <c r="F894" s="297">
        <v>73</v>
      </c>
      <c r="G894" s="93" t="s">
        <v>55</v>
      </c>
      <c r="H894" s="92">
        <f t="shared" si="620"/>
        <v>32</v>
      </c>
      <c r="I894" s="280">
        <v>15</v>
      </c>
      <c r="J894" s="175">
        <v>16</v>
      </c>
      <c r="K894" s="281">
        <v>2149</v>
      </c>
      <c r="L894" s="282">
        <v>3</v>
      </c>
      <c r="M894" s="283">
        <f>IF(J894=0,0,(K894)/J894)</f>
        <v>134.3125</v>
      </c>
      <c r="N894" s="284">
        <f t="shared" si="642"/>
        <v>134.125</v>
      </c>
      <c r="O894" s="175">
        <v>7</v>
      </c>
      <c r="P894" s="92">
        <f t="shared" ref="P894:R894" si="644">P893</f>
        <v>29</v>
      </c>
      <c r="Q894" s="92">
        <f t="shared" si="644"/>
        <v>1</v>
      </c>
      <c r="R894" s="92">
        <f t="shared" si="644"/>
        <v>61643</v>
      </c>
    </row>
    <row r="895" spans="1:19" s="93" customFormat="1" ht="15.75">
      <c r="A895" s="91">
        <f t="shared" si="612"/>
        <v>42933</v>
      </c>
      <c r="B895" s="92">
        <f t="shared" si="613"/>
        <v>25</v>
      </c>
      <c r="C895" s="193" t="s">
        <v>45</v>
      </c>
      <c r="D895" s="288" t="s">
        <v>769</v>
      </c>
      <c r="E895" s="288" t="s">
        <v>679</v>
      </c>
      <c r="F895" s="297">
        <v>71</v>
      </c>
      <c r="G895" s="93" t="s">
        <v>56</v>
      </c>
      <c r="H895" s="92">
        <f t="shared" si="620"/>
        <v>32</v>
      </c>
      <c r="I895" s="92">
        <v>28</v>
      </c>
      <c r="J895" s="175">
        <v>16</v>
      </c>
      <c r="K895" s="175">
        <v>2134</v>
      </c>
      <c r="L895" s="178">
        <v>32</v>
      </c>
      <c r="M895" s="283">
        <f>IF(J895=0,0,(K895)/J895)</f>
        <v>133.375</v>
      </c>
      <c r="N895" s="284">
        <f t="shared" si="642"/>
        <v>131.375</v>
      </c>
      <c r="O895" s="175">
        <v>439</v>
      </c>
      <c r="P895" s="92">
        <f t="shared" ref="P895:R895" si="645">P894</f>
        <v>29</v>
      </c>
      <c r="Q895" s="92">
        <f t="shared" si="645"/>
        <v>1</v>
      </c>
      <c r="R895" s="92">
        <f t="shared" si="645"/>
        <v>61643</v>
      </c>
    </row>
    <row r="896" spans="1:19" s="93" customFormat="1" ht="15.75">
      <c r="A896" s="91">
        <f t="shared" si="612"/>
        <v>42933</v>
      </c>
      <c r="B896" s="92">
        <f t="shared" si="613"/>
        <v>26</v>
      </c>
      <c r="C896" s="277" t="s">
        <v>725</v>
      </c>
      <c r="D896" s="277" t="s">
        <v>716</v>
      </c>
      <c r="F896" s="278">
        <v>71</v>
      </c>
      <c r="G896" s="279" t="s">
        <v>661</v>
      </c>
      <c r="H896" s="92">
        <f t="shared" si="620"/>
        <v>32</v>
      </c>
      <c r="I896" s="92">
        <v>4</v>
      </c>
      <c r="J896" s="175">
        <v>15</v>
      </c>
      <c r="K896" s="175">
        <v>1987</v>
      </c>
      <c r="L896" s="178">
        <v>0</v>
      </c>
      <c r="M896" s="177">
        <f t="shared" ref="M896" si="646">IF(J896=0,0,(K896)/J896)</f>
        <v>132.46666666666667</v>
      </c>
      <c r="N896" s="275">
        <f t="shared" si="642"/>
        <v>132.46666666666667</v>
      </c>
      <c r="O896" s="175">
        <v>38</v>
      </c>
      <c r="P896" s="92">
        <f t="shared" ref="P896:R896" si="647">P895</f>
        <v>29</v>
      </c>
      <c r="Q896" s="92">
        <f t="shared" si="647"/>
        <v>1</v>
      </c>
      <c r="R896" s="92">
        <f t="shared" si="647"/>
        <v>61643</v>
      </c>
    </row>
    <row r="897" spans="1:20" s="93" customFormat="1" ht="15.75">
      <c r="A897" s="91">
        <f t="shared" si="612"/>
        <v>42933</v>
      </c>
      <c r="B897" s="92">
        <f t="shared" si="613"/>
        <v>27</v>
      </c>
      <c r="C897" s="277" t="s">
        <v>722</v>
      </c>
      <c r="D897" s="277" t="s">
        <v>722</v>
      </c>
      <c r="E897" s="93" t="s">
        <v>674</v>
      </c>
      <c r="F897" s="297">
        <v>64</v>
      </c>
      <c r="G897" s="93" t="s">
        <v>55</v>
      </c>
      <c r="H897" s="92">
        <f t="shared" si="620"/>
        <v>32</v>
      </c>
      <c r="I897" s="280">
        <v>4</v>
      </c>
      <c r="J897" s="175">
        <v>16</v>
      </c>
      <c r="K897" s="281">
        <v>2143</v>
      </c>
      <c r="L897" s="282">
        <v>0</v>
      </c>
      <c r="M897" s="283">
        <f>IF(J897=0,0,(K897)/J897)</f>
        <v>133.9375</v>
      </c>
      <c r="N897" s="284">
        <f t="shared" si="642"/>
        <v>133.9375</v>
      </c>
      <c r="O897" s="175">
        <v>584</v>
      </c>
      <c r="P897" s="92">
        <f t="shared" ref="P897:R897" si="648">P896</f>
        <v>29</v>
      </c>
      <c r="Q897" s="92">
        <f t="shared" si="648"/>
        <v>1</v>
      </c>
      <c r="R897" s="92">
        <f t="shared" si="648"/>
        <v>61643</v>
      </c>
    </row>
    <row r="898" spans="1:20" s="93" customFormat="1" ht="15.75">
      <c r="A898" s="91">
        <f t="shared" si="612"/>
        <v>42933</v>
      </c>
      <c r="B898" s="92">
        <f t="shared" si="613"/>
        <v>28</v>
      </c>
      <c r="C898" s="93" t="s">
        <v>750</v>
      </c>
      <c r="D898" s="93" t="s">
        <v>750</v>
      </c>
      <c r="E898" s="93" t="s">
        <v>674</v>
      </c>
      <c r="F898" s="293">
        <v>58</v>
      </c>
      <c r="G898" s="291" t="s">
        <v>56</v>
      </c>
      <c r="H898" s="92">
        <f t="shared" si="620"/>
        <v>32</v>
      </c>
      <c r="I898" s="92">
        <v>29</v>
      </c>
      <c r="J898" s="175">
        <v>16</v>
      </c>
      <c r="K898" s="175">
        <v>2143</v>
      </c>
      <c r="L898" s="178">
        <v>34</v>
      </c>
      <c r="M898" s="177">
        <f>IF(J898=0,0,(K898)/J898)</f>
        <v>133.9375</v>
      </c>
      <c r="N898" s="275">
        <f t="shared" si="642"/>
        <v>131.8125</v>
      </c>
      <c r="O898" s="175">
        <v>292</v>
      </c>
      <c r="P898" s="92">
        <f t="shared" ref="P898:R898" si="649">P897</f>
        <v>29</v>
      </c>
      <c r="Q898" s="92">
        <f t="shared" si="649"/>
        <v>1</v>
      </c>
      <c r="R898" s="92">
        <f t="shared" si="649"/>
        <v>61643</v>
      </c>
    </row>
    <row r="899" spans="1:20" s="93" customFormat="1" ht="16.149999999999999" thickBot="1">
      <c r="A899" s="152">
        <f t="shared" si="612"/>
        <v>42933</v>
      </c>
      <c r="B899" s="153">
        <f t="shared" si="613"/>
        <v>29</v>
      </c>
      <c r="C899" s="158" t="s">
        <v>766</v>
      </c>
      <c r="D899" s="158" t="s">
        <v>757</v>
      </c>
      <c r="E899" s="158" t="s">
        <v>679</v>
      </c>
      <c r="F899" s="295">
        <v>41</v>
      </c>
      <c r="G899" s="292" t="s">
        <v>768</v>
      </c>
      <c r="H899" s="153">
        <f t="shared" si="620"/>
        <v>32</v>
      </c>
      <c r="I899" s="153">
        <v>30</v>
      </c>
      <c r="J899" s="186">
        <v>16</v>
      </c>
      <c r="K899" s="186">
        <v>2106</v>
      </c>
      <c r="L899" s="187">
        <v>39</v>
      </c>
      <c r="M899" s="188">
        <f t="shared" ref="M899" si="650">IF(J899=0,0,(K899)/J899)</f>
        <v>131.625</v>
      </c>
      <c r="N899" s="286">
        <f t="shared" ref="N899" si="651">IF(J899=0,0,(K899-L899)/J899)</f>
        <v>129.1875</v>
      </c>
      <c r="O899" s="186">
        <v>130</v>
      </c>
      <c r="P899" s="153">
        <f t="shared" ref="P899:R899" si="652">P898</f>
        <v>29</v>
      </c>
      <c r="Q899" s="153">
        <f t="shared" si="652"/>
        <v>1</v>
      </c>
      <c r="R899" s="153">
        <f t="shared" si="652"/>
        <v>61643</v>
      </c>
      <c r="S899" s="158"/>
    </row>
    <row r="900" spans="1:20" s="29" customFormat="1" ht="16.149999999999999" thickTop="1">
      <c r="A900" s="27">
        <f>A899+7</f>
        <v>42940</v>
      </c>
      <c r="B900" s="28">
        <f>1</f>
        <v>1</v>
      </c>
      <c r="C900" s="112" t="s">
        <v>775</v>
      </c>
      <c r="D900" s="112" t="s">
        <v>672</v>
      </c>
      <c r="E900" s="112"/>
      <c r="F900" s="302">
        <v>136</v>
      </c>
      <c r="G900" s="29" t="s">
        <v>55</v>
      </c>
      <c r="H900" s="28">
        <f>H899+1</f>
        <v>33</v>
      </c>
      <c r="I900" s="28">
        <v>12</v>
      </c>
      <c r="J900" s="181">
        <v>16</v>
      </c>
      <c r="K900" s="181">
        <v>2160</v>
      </c>
      <c r="L900" s="182">
        <v>2</v>
      </c>
      <c r="M900" s="183">
        <f>IF(J900=0,0,(K900)/J900)</f>
        <v>135</v>
      </c>
      <c r="N900" s="271">
        <f>IF(J900=0,0,(K900-L900)/J900)</f>
        <v>134.875</v>
      </c>
      <c r="O900" s="181">
        <v>544</v>
      </c>
      <c r="P900" s="28">
        <f>COUNTA(C900:C927)</f>
        <v>28</v>
      </c>
      <c r="Q900" s="28">
        <v>2</v>
      </c>
      <c r="R900" s="28">
        <f>SUM(K900:K927)</f>
        <v>57415</v>
      </c>
      <c r="S900" s="198">
        <f>SUM(L900:L927)</f>
        <v>957</v>
      </c>
      <c r="T900" s="30"/>
    </row>
    <row r="901" spans="1:20" s="29" customFormat="1" ht="15.75">
      <c r="A901" s="27">
        <f t="shared" si="612"/>
        <v>42940</v>
      </c>
      <c r="B901" s="28">
        <f t="shared" si="613"/>
        <v>2</v>
      </c>
      <c r="C901" s="29" t="s">
        <v>32</v>
      </c>
      <c r="D901" s="29" t="s">
        <v>677</v>
      </c>
      <c r="E901" s="29" t="s">
        <v>679</v>
      </c>
      <c r="F901" s="302">
        <v>125</v>
      </c>
      <c r="G901" s="29" t="s">
        <v>55</v>
      </c>
      <c r="H901" s="28">
        <f t="shared" ref="H901:H964" si="653">H900</f>
        <v>33</v>
      </c>
      <c r="I901" s="28">
        <v>32</v>
      </c>
      <c r="J901" s="181">
        <v>16</v>
      </c>
      <c r="K901" s="181">
        <v>2160</v>
      </c>
      <c r="L901" s="182">
        <v>57</v>
      </c>
      <c r="M901" s="183">
        <f t="shared" ref="M901:M913" si="654">IF(J901=0,0,(K901)/J901)</f>
        <v>135</v>
      </c>
      <c r="N901" s="271">
        <f>IF(J901=0,0,(K901-L901)/J901)</f>
        <v>131.4375</v>
      </c>
      <c r="O901" s="181">
        <v>415</v>
      </c>
      <c r="P901" s="28">
        <f t="shared" ref="P901:R901" si="655">P900</f>
        <v>28</v>
      </c>
      <c r="Q901" s="28">
        <f t="shared" si="655"/>
        <v>2</v>
      </c>
      <c r="R901" s="28">
        <f t="shared" si="655"/>
        <v>57415</v>
      </c>
      <c r="S901" s="29" t="s">
        <v>463</v>
      </c>
    </row>
    <row r="902" spans="1:20" s="29" customFormat="1" ht="15.75">
      <c r="A902" s="27">
        <f t="shared" si="612"/>
        <v>42940</v>
      </c>
      <c r="B902" s="28">
        <f t="shared" si="613"/>
        <v>3</v>
      </c>
      <c r="C902" s="88" t="s">
        <v>476</v>
      </c>
      <c r="D902" s="88" t="s">
        <v>682</v>
      </c>
      <c r="E902" s="29" t="s">
        <v>674</v>
      </c>
      <c r="F902" s="302">
        <v>110</v>
      </c>
      <c r="G902" s="39" t="s">
        <v>55</v>
      </c>
      <c r="H902" s="28">
        <f t="shared" si="653"/>
        <v>33</v>
      </c>
      <c r="I902" s="28">
        <v>22</v>
      </c>
      <c r="J902" s="181">
        <v>16</v>
      </c>
      <c r="K902" s="181">
        <v>2133</v>
      </c>
      <c r="L902" s="182">
        <v>22</v>
      </c>
      <c r="M902" s="183">
        <f t="shared" si="654"/>
        <v>133.3125</v>
      </c>
      <c r="N902" s="271">
        <f t="shared" ref="N902" si="656">IF(J902=0,0,(K902-L902)/J902)</f>
        <v>131.9375</v>
      </c>
      <c r="O902" s="181">
        <v>355</v>
      </c>
      <c r="P902" s="28">
        <f t="shared" ref="P902:R902" si="657">P901</f>
        <v>28</v>
      </c>
      <c r="Q902" s="28">
        <f t="shared" si="657"/>
        <v>2</v>
      </c>
      <c r="R902" s="28">
        <f t="shared" si="657"/>
        <v>57415</v>
      </c>
      <c r="S902" s="183">
        <f>AVERAGE(M900:M927)</f>
        <v>128.75818452380952</v>
      </c>
      <c r="T902" s="30"/>
    </row>
    <row r="903" spans="1:20" s="29" customFormat="1" ht="15.75">
      <c r="A903" s="27">
        <f t="shared" si="612"/>
        <v>42940</v>
      </c>
      <c r="B903" s="28">
        <f t="shared" si="613"/>
        <v>4</v>
      </c>
      <c r="C903" s="29" t="s">
        <v>685</v>
      </c>
      <c r="D903" s="29" t="s">
        <v>684</v>
      </c>
      <c r="F903" s="303">
        <v>104</v>
      </c>
      <c r="G903" s="29" t="s">
        <v>55</v>
      </c>
      <c r="H903" s="28">
        <f t="shared" si="653"/>
        <v>33</v>
      </c>
      <c r="I903" s="28">
        <v>5</v>
      </c>
      <c r="J903" s="181">
        <v>16</v>
      </c>
      <c r="K903" s="181">
        <v>2142</v>
      </c>
      <c r="L903" s="182">
        <v>30</v>
      </c>
      <c r="M903" s="183">
        <f t="shared" si="654"/>
        <v>133.875</v>
      </c>
      <c r="N903" s="271">
        <f>IF(J903=0,0,(K903-L903)/J903)</f>
        <v>132</v>
      </c>
      <c r="O903" s="181">
        <v>89</v>
      </c>
      <c r="P903" s="28">
        <f t="shared" ref="P903:R903" si="658">P902</f>
        <v>28</v>
      </c>
      <c r="Q903" s="28">
        <f t="shared" si="658"/>
        <v>2</v>
      </c>
      <c r="R903" s="28">
        <f t="shared" si="658"/>
        <v>57415</v>
      </c>
      <c r="S903" s="29" t="s">
        <v>491</v>
      </c>
    </row>
    <row r="904" spans="1:20" s="29" customFormat="1" ht="15.75">
      <c r="A904" s="27">
        <f t="shared" si="612"/>
        <v>42940</v>
      </c>
      <c r="B904" s="28">
        <f t="shared" si="613"/>
        <v>5</v>
      </c>
      <c r="C904" s="29" t="s">
        <v>689</v>
      </c>
      <c r="D904" s="29" t="s">
        <v>745</v>
      </c>
      <c r="F904" s="303">
        <v>103</v>
      </c>
      <c r="G904" s="29" t="s">
        <v>55</v>
      </c>
      <c r="H904" s="28">
        <f t="shared" si="653"/>
        <v>33</v>
      </c>
      <c r="I904" s="28">
        <v>11</v>
      </c>
      <c r="J904" s="181">
        <v>16</v>
      </c>
      <c r="K904" s="181">
        <v>2160</v>
      </c>
      <c r="L904" s="182">
        <v>28</v>
      </c>
      <c r="M904" s="183">
        <f>IF(J904=0,0,(K904)/J904)</f>
        <v>135</v>
      </c>
      <c r="N904" s="271">
        <f>IF(J904=0,0,(K904-L904)/J904)</f>
        <v>133.25</v>
      </c>
      <c r="O904" s="181">
        <v>160</v>
      </c>
      <c r="P904" s="28">
        <f t="shared" ref="P904:R904" si="659">P903</f>
        <v>28</v>
      </c>
      <c r="Q904" s="28">
        <f t="shared" si="659"/>
        <v>2</v>
      </c>
      <c r="R904" s="28">
        <f t="shared" si="659"/>
        <v>57415</v>
      </c>
      <c r="S904" s="183">
        <f>AVERAGE(F900:F927)</f>
        <v>88.892857142857139</v>
      </c>
    </row>
    <row r="905" spans="1:20" s="29" customFormat="1" ht="15.75">
      <c r="A905" s="27">
        <f t="shared" si="612"/>
        <v>42940</v>
      </c>
      <c r="B905" s="28">
        <f t="shared" si="613"/>
        <v>6</v>
      </c>
      <c r="C905" s="29" t="s">
        <v>389</v>
      </c>
      <c r="D905" s="29" t="s">
        <v>743</v>
      </c>
      <c r="E905" s="29" t="s">
        <v>674</v>
      </c>
      <c r="F905" s="302">
        <v>101</v>
      </c>
      <c r="G905" s="29" t="s">
        <v>55</v>
      </c>
      <c r="H905" s="28">
        <f t="shared" si="653"/>
        <v>33</v>
      </c>
      <c r="I905" s="28">
        <v>22</v>
      </c>
      <c r="J905" s="181">
        <v>16</v>
      </c>
      <c r="K905" s="181">
        <v>2137</v>
      </c>
      <c r="L905" s="182">
        <v>10</v>
      </c>
      <c r="M905" s="183">
        <f t="shared" si="654"/>
        <v>133.5625</v>
      </c>
      <c r="N905" s="271">
        <f t="shared" ref="N905:N913" si="660">IF(J905=0,0,(K905-L905)/J905)</f>
        <v>132.9375</v>
      </c>
      <c r="O905" s="181">
        <v>374</v>
      </c>
      <c r="P905" s="28">
        <f t="shared" ref="P905:Q905" si="661">P904</f>
        <v>28</v>
      </c>
      <c r="Q905" s="28">
        <f t="shared" si="661"/>
        <v>2</v>
      </c>
      <c r="R905" s="28">
        <f t="shared" ref="R905:R906" si="662">R904</f>
        <v>57415</v>
      </c>
      <c r="S905" s="29" t="s">
        <v>625</v>
      </c>
    </row>
    <row r="906" spans="1:20" s="29" customFormat="1" ht="15.75">
      <c r="A906" s="27">
        <f t="shared" si="612"/>
        <v>42940</v>
      </c>
      <c r="B906" s="28">
        <f t="shared" si="613"/>
        <v>7</v>
      </c>
      <c r="C906" s="112" t="s">
        <v>33</v>
      </c>
      <c r="D906" s="112" t="s">
        <v>758</v>
      </c>
      <c r="E906" s="112" t="s">
        <v>674</v>
      </c>
      <c r="F906" s="303">
        <v>100</v>
      </c>
      <c r="G906" s="29" t="s">
        <v>56</v>
      </c>
      <c r="H906" s="28">
        <f t="shared" si="653"/>
        <v>33</v>
      </c>
      <c r="I906" s="28">
        <v>12</v>
      </c>
      <c r="J906" s="181">
        <v>16</v>
      </c>
      <c r="K906" s="181">
        <v>0</v>
      </c>
      <c r="L906" s="182">
        <v>0</v>
      </c>
      <c r="M906" s="183">
        <f t="shared" si="654"/>
        <v>0</v>
      </c>
      <c r="N906" s="271">
        <f t="shared" si="660"/>
        <v>0</v>
      </c>
      <c r="O906" s="181">
        <v>0</v>
      </c>
      <c r="P906" s="28">
        <f t="shared" ref="P906:Q906" si="663">P905</f>
        <v>28</v>
      </c>
      <c r="Q906" s="28">
        <f t="shared" si="663"/>
        <v>2</v>
      </c>
      <c r="R906" s="28">
        <f t="shared" si="662"/>
        <v>57415</v>
      </c>
      <c r="S906" s="183">
        <f>S902*P900*16</f>
        <v>57683.666666666664</v>
      </c>
    </row>
    <row r="907" spans="1:20" s="29" customFormat="1" ht="15.75">
      <c r="A907" s="27">
        <f t="shared" si="612"/>
        <v>42940</v>
      </c>
      <c r="B907" s="28">
        <f t="shared" si="613"/>
        <v>8</v>
      </c>
      <c r="C907" s="29" t="s">
        <v>387</v>
      </c>
      <c r="D907" s="29" t="s">
        <v>690</v>
      </c>
      <c r="E907" s="29" t="s">
        <v>674</v>
      </c>
      <c r="F907" s="303">
        <v>98</v>
      </c>
      <c r="G907" s="29" t="s">
        <v>56</v>
      </c>
      <c r="H907" s="28">
        <f t="shared" si="653"/>
        <v>33</v>
      </c>
      <c r="I907" s="28">
        <v>23</v>
      </c>
      <c r="J907" s="181">
        <v>16</v>
      </c>
      <c r="K907" s="181">
        <v>2130</v>
      </c>
      <c r="L907" s="182">
        <v>22</v>
      </c>
      <c r="M907" s="183">
        <f t="shared" si="654"/>
        <v>133.125</v>
      </c>
      <c r="N907" s="271">
        <f t="shared" si="660"/>
        <v>131.75</v>
      </c>
      <c r="O907" s="181">
        <v>78</v>
      </c>
      <c r="P907" s="28">
        <f t="shared" ref="P907:Q907" si="664">P906</f>
        <v>28</v>
      </c>
      <c r="Q907" s="28">
        <f t="shared" si="664"/>
        <v>2</v>
      </c>
      <c r="R907" s="28">
        <f>R905</f>
        <v>57415</v>
      </c>
      <c r="S907" s="29" t="s">
        <v>505</v>
      </c>
    </row>
    <row r="908" spans="1:20" s="29" customFormat="1" ht="15.75">
      <c r="A908" s="27">
        <f t="shared" si="612"/>
        <v>42940</v>
      </c>
      <c r="B908" s="28">
        <f t="shared" si="613"/>
        <v>9</v>
      </c>
      <c r="C908" s="29" t="s">
        <v>660</v>
      </c>
      <c r="D908" s="29" t="s">
        <v>692</v>
      </c>
      <c r="E908" s="29" t="s">
        <v>674</v>
      </c>
      <c r="F908" s="302">
        <v>97</v>
      </c>
      <c r="G908" s="29" t="s">
        <v>55</v>
      </c>
      <c r="H908" s="28">
        <f t="shared" si="653"/>
        <v>33</v>
      </c>
      <c r="I908" s="28">
        <v>6</v>
      </c>
      <c r="J908" s="181">
        <v>16</v>
      </c>
      <c r="K908" s="181">
        <v>2158</v>
      </c>
      <c r="L908" s="182">
        <v>27</v>
      </c>
      <c r="M908" s="183">
        <f t="shared" si="654"/>
        <v>134.875</v>
      </c>
      <c r="N908" s="271">
        <f t="shared" si="660"/>
        <v>133.1875</v>
      </c>
      <c r="O908" s="181">
        <v>326</v>
      </c>
      <c r="P908" s="28">
        <f t="shared" ref="P908:Q908" si="665">P907</f>
        <v>28</v>
      </c>
      <c r="Q908" s="28">
        <f t="shared" si="665"/>
        <v>2</v>
      </c>
      <c r="R908" s="28">
        <f t="shared" ref="R908" si="666">R907</f>
        <v>57415</v>
      </c>
      <c r="S908" s="183">
        <f>AVERAGE(I900:I927)</f>
        <v>17.785714285714285</v>
      </c>
    </row>
    <row r="909" spans="1:20" s="29" customFormat="1" ht="15.75">
      <c r="A909" s="27">
        <f t="shared" si="612"/>
        <v>42940</v>
      </c>
      <c r="B909" s="28">
        <f t="shared" si="613"/>
        <v>10</v>
      </c>
      <c r="C909" s="29" t="s">
        <v>746</v>
      </c>
      <c r="D909" s="29" t="s">
        <v>739</v>
      </c>
      <c r="F909" s="303">
        <v>91</v>
      </c>
      <c r="G909" s="29" t="s">
        <v>55</v>
      </c>
      <c r="H909" s="28">
        <f t="shared" si="653"/>
        <v>33</v>
      </c>
      <c r="I909" s="28">
        <v>5</v>
      </c>
      <c r="J909" s="181">
        <v>16</v>
      </c>
      <c r="K909" s="181">
        <v>2104</v>
      </c>
      <c r="L909" s="182">
        <v>45</v>
      </c>
      <c r="M909" s="183">
        <f t="shared" si="654"/>
        <v>131.5</v>
      </c>
      <c r="N909" s="271">
        <f t="shared" si="660"/>
        <v>128.6875</v>
      </c>
      <c r="O909" s="181">
        <v>335</v>
      </c>
      <c r="P909" s="28">
        <f t="shared" ref="P909:Q909" si="667">P908</f>
        <v>28</v>
      </c>
      <c r="Q909" s="28">
        <f t="shared" si="667"/>
        <v>2</v>
      </c>
      <c r="R909" s="28">
        <f t="shared" ref="R909" si="668">R908</f>
        <v>57415</v>
      </c>
    </row>
    <row r="910" spans="1:20" s="29" customFormat="1" ht="15.75">
      <c r="A910" s="27">
        <f t="shared" si="612"/>
        <v>42940</v>
      </c>
      <c r="B910" s="28">
        <f t="shared" si="613"/>
        <v>11</v>
      </c>
      <c r="C910" s="29" t="s">
        <v>618</v>
      </c>
      <c r="D910" s="29" t="s">
        <v>698</v>
      </c>
      <c r="E910" s="29" t="s">
        <v>674</v>
      </c>
      <c r="F910" s="303">
        <v>90</v>
      </c>
      <c r="G910" s="29" t="s">
        <v>55</v>
      </c>
      <c r="H910" s="28">
        <f t="shared" si="653"/>
        <v>33</v>
      </c>
      <c r="I910" s="28">
        <v>8</v>
      </c>
      <c r="J910" s="181">
        <v>16</v>
      </c>
      <c r="K910" s="181">
        <v>2117</v>
      </c>
      <c r="L910" s="182">
        <v>24</v>
      </c>
      <c r="M910" s="183">
        <f>IF(J910=0,0,(K910)/J910)</f>
        <v>132.3125</v>
      </c>
      <c r="N910" s="271">
        <f>IF(J910=0,0,(K910-L910)/J910)</f>
        <v>130.8125</v>
      </c>
      <c r="O910" s="181">
        <v>35</v>
      </c>
      <c r="P910" s="28">
        <f t="shared" ref="P910:Q910" si="669">P909</f>
        <v>28</v>
      </c>
      <c r="Q910" s="28">
        <f t="shared" si="669"/>
        <v>2</v>
      </c>
      <c r="R910" s="28">
        <f t="shared" ref="R910" si="670">R909</f>
        <v>57415</v>
      </c>
    </row>
    <row r="911" spans="1:20" s="29" customFormat="1" ht="15.75">
      <c r="A911" s="27">
        <f t="shared" si="612"/>
        <v>42940</v>
      </c>
      <c r="B911" s="28">
        <f t="shared" si="613"/>
        <v>12</v>
      </c>
      <c r="C911" s="29" t="s">
        <v>760</v>
      </c>
      <c r="D911" s="29" t="s">
        <v>748</v>
      </c>
      <c r="F911" s="28">
        <v>90</v>
      </c>
      <c r="G911" s="29" t="s">
        <v>55</v>
      </c>
      <c r="H911" s="28">
        <f t="shared" si="653"/>
        <v>33</v>
      </c>
      <c r="I911" s="28">
        <v>5</v>
      </c>
      <c r="J911" s="181">
        <v>16</v>
      </c>
      <c r="K911" s="181">
        <v>2156</v>
      </c>
      <c r="L911" s="182">
        <v>2</v>
      </c>
      <c r="M911" s="183">
        <f t="shared" si="654"/>
        <v>134.75</v>
      </c>
      <c r="N911" s="271">
        <f t="shared" si="660"/>
        <v>134.625</v>
      </c>
      <c r="O911" s="181">
        <v>250</v>
      </c>
      <c r="P911" s="28">
        <f t="shared" ref="P911:Q911" si="671">P910</f>
        <v>28</v>
      </c>
      <c r="Q911" s="28">
        <f t="shared" si="671"/>
        <v>2</v>
      </c>
      <c r="R911" s="28">
        <f t="shared" ref="R911" si="672">R910</f>
        <v>57415</v>
      </c>
      <c r="S911" s="183"/>
    </row>
    <row r="912" spans="1:20" s="29" customFormat="1" ht="15.75">
      <c r="A912" s="27">
        <f t="shared" si="612"/>
        <v>42940</v>
      </c>
      <c r="B912" s="28">
        <f t="shared" si="613"/>
        <v>13</v>
      </c>
      <c r="C912" s="29" t="s">
        <v>763</v>
      </c>
      <c r="D912" s="29" t="s">
        <v>699</v>
      </c>
      <c r="F912" s="305">
        <v>90</v>
      </c>
      <c r="G912" s="29" t="s">
        <v>56</v>
      </c>
      <c r="H912" s="28">
        <f t="shared" si="653"/>
        <v>33</v>
      </c>
      <c r="I912" s="28">
        <v>32</v>
      </c>
      <c r="J912" s="181">
        <v>16</v>
      </c>
      <c r="K912" s="181">
        <v>2130</v>
      </c>
      <c r="L912" s="182">
        <v>16</v>
      </c>
      <c r="M912" s="183">
        <f t="shared" si="654"/>
        <v>133.125</v>
      </c>
      <c r="N912" s="271">
        <f t="shared" si="660"/>
        <v>132.125</v>
      </c>
      <c r="O912" s="181">
        <v>58</v>
      </c>
      <c r="P912" s="28">
        <f t="shared" ref="P912:Q912" si="673">P911</f>
        <v>28</v>
      </c>
      <c r="Q912" s="28">
        <f t="shared" si="673"/>
        <v>2</v>
      </c>
      <c r="R912" s="28">
        <f t="shared" ref="R912" si="674">R911</f>
        <v>57415</v>
      </c>
    </row>
    <row r="913" spans="1:20" s="29" customFormat="1" ht="15.75">
      <c r="A913" s="27">
        <f t="shared" si="612"/>
        <v>42940</v>
      </c>
      <c r="B913" s="28">
        <f t="shared" si="613"/>
        <v>14</v>
      </c>
      <c r="C913" s="29" t="s">
        <v>41</v>
      </c>
      <c r="D913" s="29" t="s">
        <v>694</v>
      </c>
      <c r="E913" s="29" t="s">
        <v>695</v>
      </c>
      <c r="F913" s="302">
        <v>90</v>
      </c>
      <c r="G913" s="29" t="s">
        <v>55</v>
      </c>
      <c r="H913" s="28">
        <f t="shared" si="653"/>
        <v>33</v>
      </c>
      <c r="I913" s="28">
        <v>32</v>
      </c>
      <c r="J913" s="181">
        <v>16</v>
      </c>
      <c r="K913" s="181">
        <v>2144</v>
      </c>
      <c r="L913" s="182">
        <v>165</v>
      </c>
      <c r="M913" s="183">
        <f t="shared" si="654"/>
        <v>134</v>
      </c>
      <c r="N913" s="271">
        <f t="shared" si="660"/>
        <v>123.6875</v>
      </c>
      <c r="O913" s="181">
        <v>221</v>
      </c>
      <c r="P913" s="28">
        <f t="shared" ref="P913:Q913" si="675">P912</f>
        <v>28</v>
      </c>
      <c r="Q913" s="28">
        <f t="shared" si="675"/>
        <v>2</v>
      </c>
      <c r="R913" s="28">
        <f t="shared" ref="R913" si="676">R912</f>
        <v>57415</v>
      </c>
      <c r="S913" s="28"/>
    </row>
    <row r="914" spans="1:20" s="29" customFormat="1" ht="15.75">
      <c r="A914" s="27">
        <f t="shared" si="612"/>
        <v>42940</v>
      </c>
      <c r="B914" s="28">
        <f t="shared" si="613"/>
        <v>15</v>
      </c>
      <c r="C914" s="29" t="s">
        <v>620</v>
      </c>
      <c r="D914" s="29" t="s">
        <v>740</v>
      </c>
      <c r="E914" s="29" t="s">
        <v>679</v>
      </c>
      <c r="F914" s="303">
        <v>90</v>
      </c>
      <c r="G914" s="29" t="s">
        <v>55</v>
      </c>
      <c r="H914" s="28">
        <f t="shared" si="653"/>
        <v>33</v>
      </c>
      <c r="I914" s="28">
        <v>8</v>
      </c>
      <c r="J914" s="181">
        <v>16</v>
      </c>
      <c r="K914" s="181">
        <v>2136</v>
      </c>
      <c r="L914" s="182">
        <v>169</v>
      </c>
      <c r="M914" s="183">
        <f>IF(J914=0,0,(K914)/J914)</f>
        <v>133.5</v>
      </c>
      <c r="N914" s="271">
        <f>IF(J914=0,0,(K914-L914)/J914)</f>
        <v>122.9375</v>
      </c>
      <c r="O914" s="181">
        <v>524</v>
      </c>
      <c r="P914" s="28">
        <f t="shared" ref="P914:Q914" si="677">P913</f>
        <v>28</v>
      </c>
      <c r="Q914" s="28">
        <f t="shared" si="677"/>
        <v>2</v>
      </c>
      <c r="R914" s="28">
        <f t="shared" ref="R914" si="678">R913</f>
        <v>57415</v>
      </c>
    </row>
    <row r="915" spans="1:20" s="29" customFormat="1" ht="15.75">
      <c r="A915" s="27">
        <f t="shared" si="612"/>
        <v>42940</v>
      </c>
      <c r="B915" s="28">
        <f t="shared" si="613"/>
        <v>16</v>
      </c>
      <c r="C915" s="31" t="s">
        <v>34</v>
      </c>
      <c r="D915" s="29" t="s">
        <v>705</v>
      </c>
      <c r="E915" s="29" t="s">
        <v>674</v>
      </c>
      <c r="F915" s="302">
        <v>89</v>
      </c>
      <c r="G915" s="29" t="s">
        <v>55</v>
      </c>
      <c r="H915" s="28">
        <f t="shared" si="653"/>
        <v>33</v>
      </c>
      <c r="I915" s="28">
        <v>30</v>
      </c>
      <c r="J915" s="181">
        <v>16</v>
      </c>
      <c r="K915" s="181">
        <v>2128</v>
      </c>
      <c r="L915" s="182">
        <v>14</v>
      </c>
      <c r="M915" s="183">
        <f t="shared" ref="M915:M921" si="679">IF(J915=0,0,(K915)/J915)</f>
        <v>133</v>
      </c>
      <c r="N915" s="271">
        <f t="shared" ref="N915:N916" si="680">IF(J915=0,0,(K915-L915)/J915)</f>
        <v>132.125</v>
      </c>
      <c r="O915" s="181">
        <v>195</v>
      </c>
      <c r="P915" s="28">
        <f t="shared" ref="P915:Q915" si="681">P914</f>
        <v>28</v>
      </c>
      <c r="Q915" s="28">
        <f t="shared" si="681"/>
        <v>2</v>
      </c>
      <c r="R915" s="28">
        <f t="shared" ref="R915" si="682">R914</f>
        <v>57415</v>
      </c>
    </row>
    <row r="916" spans="1:20" s="29" customFormat="1" ht="15.75">
      <c r="A916" s="27">
        <f t="shared" si="612"/>
        <v>42940</v>
      </c>
      <c r="B916" s="28">
        <f t="shared" si="613"/>
        <v>17</v>
      </c>
      <c r="C916" s="29" t="s">
        <v>475</v>
      </c>
      <c r="D916" s="29" t="s">
        <v>709</v>
      </c>
      <c r="E916" s="29" t="s">
        <v>674</v>
      </c>
      <c r="F916" s="303">
        <v>88</v>
      </c>
      <c r="G916" s="29" t="s">
        <v>55</v>
      </c>
      <c r="H916" s="28">
        <f t="shared" si="653"/>
        <v>33</v>
      </c>
      <c r="I916" s="28">
        <v>14</v>
      </c>
      <c r="J916" s="181">
        <v>15</v>
      </c>
      <c r="K916" s="181">
        <v>2025</v>
      </c>
      <c r="L916" s="182">
        <v>33</v>
      </c>
      <c r="M916" s="183">
        <f t="shared" si="679"/>
        <v>135</v>
      </c>
      <c r="N916" s="271">
        <f t="shared" si="680"/>
        <v>132.80000000000001</v>
      </c>
      <c r="O916" s="181">
        <v>185</v>
      </c>
      <c r="P916" s="28">
        <f t="shared" ref="P916:Q916" si="683">P915</f>
        <v>28</v>
      </c>
      <c r="Q916" s="28">
        <f t="shared" si="683"/>
        <v>2</v>
      </c>
      <c r="R916" s="28">
        <f t="shared" ref="R916" si="684">R915</f>
        <v>57415</v>
      </c>
    </row>
    <row r="917" spans="1:20" s="29" customFormat="1" ht="15.75">
      <c r="A917" s="27">
        <f t="shared" si="612"/>
        <v>42940</v>
      </c>
      <c r="B917" s="28">
        <f t="shared" si="613"/>
        <v>18</v>
      </c>
      <c r="C917" s="88" t="s">
        <v>437</v>
      </c>
      <c r="D917" s="88" t="s">
        <v>710</v>
      </c>
      <c r="E917" s="29" t="s">
        <v>674</v>
      </c>
      <c r="F917" s="303">
        <v>84</v>
      </c>
      <c r="G917" s="29" t="s">
        <v>55</v>
      </c>
      <c r="H917" s="28">
        <f t="shared" si="653"/>
        <v>33</v>
      </c>
      <c r="I917" s="28">
        <v>17</v>
      </c>
      <c r="J917" s="181">
        <v>16</v>
      </c>
      <c r="K917" s="181">
        <v>2140</v>
      </c>
      <c r="L917" s="182">
        <v>62</v>
      </c>
      <c r="M917" s="183">
        <f t="shared" si="679"/>
        <v>133.75</v>
      </c>
      <c r="N917" s="271">
        <f>IF(J917=0,0,(K917-L917)/J917)</f>
        <v>129.875</v>
      </c>
      <c r="O917" s="181">
        <v>255</v>
      </c>
      <c r="P917" s="28">
        <f t="shared" ref="P917:Q917" si="685">P916</f>
        <v>28</v>
      </c>
      <c r="Q917" s="28">
        <f t="shared" si="685"/>
        <v>2</v>
      </c>
      <c r="R917" s="28">
        <f t="shared" ref="R917" si="686">R916</f>
        <v>57415</v>
      </c>
    </row>
    <row r="918" spans="1:20" s="29" customFormat="1" ht="15.75">
      <c r="A918" s="27">
        <f t="shared" si="612"/>
        <v>42940</v>
      </c>
      <c r="B918" s="28">
        <f t="shared" si="613"/>
        <v>19</v>
      </c>
      <c r="C918" s="88" t="s">
        <v>611</v>
      </c>
      <c r="D918" s="88" t="s">
        <v>736</v>
      </c>
      <c r="E918" s="29" t="s">
        <v>679</v>
      </c>
      <c r="F918" s="303">
        <v>84</v>
      </c>
      <c r="G918" s="29" t="s">
        <v>55</v>
      </c>
      <c r="H918" s="28">
        <f t="shared" si="653"/>
        <v>33</v>
      </c>
      <c r="I918" s="28">
        <v>14</v>
      </c>
      <c r="J918" s="181">
        <v>16</v>
      </c>
      <c r="K918" s="181">
        <v>2126</v>
      </c>
      <c r="L918" s="182">
        <v>25</v>
      </c>
      <c r="M918" s="183">
        <f>IF(J918=0,0,(K918)/J918)</f>
        <v>132.875</v>
      </c>
      <c r="N918" s="271">
        <f>IF(J918=0,0,(K918-L918)/J918)</f>
        <v>131.3125</v>
      </c>
      <c r="O918" s="181">
        <v>63</v>
      </c>
      <c r="P918" s="28">
        <f t="shared" ref="P918:Q918" si="687">P917</f>
        <v>28</v>
      </c>
      <c r="Q918" s="28">
        <f t="shared" si="687"/>
        <v>2</v>
      </c>
      <c r="R918" s="28">
        <f t="shared" ref="R918" si="688">R917</f>
        <v>57415</v>
      </c>
    </row>
    <row r="919" spans="1:20" s="29" customFormat="1" ht="15.75">
      <c r="A919" s="27">
        <f t="shared" si="612"/>
        <v>42940</v>
      </c>
      <c r="B919" s="28">
        <f t="shared" si="613"/>
        <v>20</v>
      </c>
      <c r="C919" s="112" t="s">
        <v>367</v>
      </c>
      <c r="D919" s="112" t="s">
        <v>712</v>
      </c>
      <c r="E919" s="112" t="s">
        <v>674</v>
      </c>
      <c r="F919" s="302">
        <v>82</v>
      </c>
      <c r="G919" s="29" t="s">
        <v>55</v>
      </c>
      <c r="H919" s="28">
        <f t="shared" si="653"/>
        <v>33</v>
      </c>
      <c r="I919" s="28">
        <v>22</v>
      </c>
      <c r="J919" s="181">
        <v>16</v>
      </c>
      <c r="K919" s="181">
        <v>2128</v>
      </c>
      <c r="L919" s="182">
        <v>40</v>
      </c>
      <c r="M919" s="183">
        <f t="shared" si="679"/>
        <v>133</v>
      </c>
      <c r="N919" s="271">
        <f t="shared" ref="N919" si="689">IF(J919=0,0,(K919-L919)/J919)</f>
        <v>130.5</v>
      </c>
      <c r="O919" s="181">
        <v>127</v>
      </c>
      <c r="P919" s="28">
        <f t="shared" ref="P919:Q919" si="690">P918</f>
        <v>28</v>
      </c>
      <c r="Q919" s="28">
        <f t="shared" si="690"/>
        <v>2</v>
      </c>
      <c r="R919" s="28">
        <f t="shared" ref="R919" si="691">R918</f>
        <v>57415</v>
      </c>
    </row>
    <row r="920" spans="1:20" s="29" customFormat="1" ht="15.75">
      <c r="A920" s="27">
        <f t="shared" si="612"/>
        <v>42940</v>
      </c>
      <c r="B920" s="28">
        <f t="shared" si="613"/>
        <v>21</v>
      </c>
      <c r="C920" s="88" t="s">
        <v>439</v>
      </c>
      <c r="D920" s="88" t="s">
        <v>765</v>
      </c>
      <c r="E920" s="29" t="s">
        <v>674</v>
      </c>
      <c r="F920" s="89">
        <v>81</v>
      </c>
      <c r="G920" s="29" t="s">
        <v>55</v>
      </c>
      <c r="H920" s="28">
        <f t="shared" si="653"/>
        <v>33</v>
      </c>
      <c r="I920" s="28">
        <v>17</v>
      </c>
      <c r="J920" s="181">
        <v>16</v>
      </c>
      <c r="K920" s="181">
        <v>2115</v>
      </c>
      <c r="L920" s="182">
        <v>10</v>
      </c>
      <c r="M920" s="183">
        <f t="shared" si="679"/>
        <v>132.1875</v>
      </c>
      <c r="N920" s="271">
        <f t="shared" ref="N920:N927" si="692">IF(J920=0,0,(K920-L920)/J920)</f>
        <v>131.5625</v>
      </c>
      <c r="O920" s="181">
        <v>297</v>
      </c>
      <c r="P920" s="28">
        <f t="shared" ref="P920:Q920" si="693">P919</f>
        <v>28</v>
      </c>
      <c r="Q920" s="28">
        <f t="shared" si="693"/>
        <v>2</v>
      </c>
      <c r="R920" s="28">
        <f t="shared" ref="R920" si="694">R919</f>
        <v>57415</v>
      </c>
    </row>
    <row r="921" spans="1:20" s="29" customFormat="1" ht="15.75">
      <c r="A921" s="27">
        <f t="shared" si="612"/>
        <v>42940</v>
      </c>
      <c r="B921" s="28">
        <f t="shared" si="613"/>
        <v>22</v>
      </c>
      <c r="C921" s="88" t="s">
        <v>50</v>
      </c>
      <c r="D921" s="88" t="s">
        <v>50</v>
      </c>
      <c r="E921" s="29" t="s">
        <v>674</v>
      </c>
      <c r="F921" s="89">
        <v>78</v>
      </c>
      <c r="G921" s="39" t="s">
        <v>366</v>
      </c>
      <c r="H921" s="28">
        <f t="shared" si="653"/>
        <v>33</v>
      </c>
      <c r="I921" s="28">
        <v>33</v>
      </c>
      <c r="J921" s="181">
        <v>16</v>
      </c>
      <c r="K921" s="181">
        <v>2103</v>
      </c>
      <c r="L921" s="182">
        <v>15</v>
      </c>
      <c r="M921" s="183">
        <f t="shared" si="679"/>
        <v>131.4375</v>
      </c>
      <c r="N921" s="271">
        <f t="shared" si="692"/>
        <v>130.5</v>
      </c>
      <c r="O921" s="181">
        <v>6</v>
      </c>
      <c r="P921" s="28">
        <f t="shared" ref="P921:Q921" si="695">P920</f>
        <v>28</v>
      </c>
      <c r="Q921" s="28">
        <f t="shared" si="695"/>
        <v>2</v>
      </c>
      <c r="R921" s="28">
        <f t="shared" ref="R921" si="696">R920</f>
        <v>57415</v>
      </c>
    </row>
    <row r="922" spans="1:20" s="29" customFormat="1" ht="15.75">
      <c r="A922" s="27">
        <f t="shared" si="612"/>
        <v>42940</v>
      </c>
      <c r="B922" s="28">
        <f t="shared" si="613"/>
        <v>23</v>
      </c>
      <c r="C922" s="238" t="s">
        <v>724</v>
      </c>
      <c r="D922" s="238" t="s">
        <v>717</v>
      </c>
      <c r="E922" s="29" t="s">
        <v>679</v>
      </c>
      <c r="F922" s="306">
        <v>75</v>
      </c>
      <c r="G922" s="29" t="s">
        <v>55</v>
      </c>
      <c r="H922" s="28">
        <f t="shared" si="653"/>
        <v>33</v>
      </c>
      <c r="I922" s="241">
        <v>16</v>
      </c>
      <c r="J922" s="181">
        <v>16</v>
      </c>
      <c r="K922" s="242">
        <v>2154</v>
      </c>
      <c r="L922" s="243">
        <v>5</v>
      </c>
      <c r="M922" s="244">
        <f>IF(J922=0,0,(K922)/J922)</f>
        <v>134.625</v>
      </c>
      <c r="N922" s="272">
        <f t="shared" si="692"/>
        <v>134.3125</v>
      </c>
      <c r="O922" s="211">
        <v>635</v>
      </c>
      <c r="P922" s="28">
        <f t="shared" ref="P922:Q922" si="697">P921</f>
        <v>28</v>
      </c>
      <c r="Q922" s="28">
        <f t="shared" si="697"/>
        <v>2</v>
      </c>
      <c r="R922" s="28">
        <f t="shared" ref="R922" si="698">R921</f>
        <v>57415</v>
      </c>
    </row>
    <row r="923" spans="1:20" s="29" customFormat="1" ht="15.75">
      <c r="A923" s="27">
        <f t="shared" si="612"/>
        <v>42940</v>
      </c>
      <c r="B923" s="28">
        <f t="shared" si="613"/>
        <v>24</v>
      </c>
      <c r="C923" s="238" t="s">
        <v>470</v>
      </c>
      <c r="D923" s="238" t="s">
        <v>769</v>
      </c>
      <c r="E923" s="29" t="s">
        <v>772</v>
      </c>
      <c r="F923" s="306">
        <v>72</v>
      </c>
      <c r="G923" s="29" t="s">
        <v>56</v>
      </c>
      <c r="H923" s="28">
        <f t="shared" si="653"/>
        <v>33</v>
      </c>
      <c r="I923" s="28">
        <v>29</v>
      </c>
      <c r="J923" s="181">
        <v>16</v>
      </c>
      <c r="K923" s="181">
        <v>2128</v>
      </c>
      <c r="L923" s="182">
        <v>20</v>
      </c>
      <c r="M923" s="244">
        <f>IF(J923=0,0,(K923)/J923)</f>
        <v>133</v>
      </c>
      <c r="N923" s="272">
        <f t="shared" si="692"/>
        <v>131.75</v>
      </c>
      <c r="O923" s="181">
        <v>76</v>
      </c>
      <c r="P923" s="28">
        <f t="shared" ref="P923:Q923" si="699">P922</f>
        <v>28</v>
      </c>
      <c r="Q923" s="28">
        <f t="shared" si="699"/>
        <v>2</v>
      </c>
      <c r="R923" s="28">
        <f t="shared" ref="R923" si="700">R922</f>
        <v>57415</v>
      </c>
    </row>
    <row r="924" spans="1:20" s="29" customFormat="1" ht="15.75">
      <c r="A924" s="27">
        <f t="shared" si="612"/>
        <v>42940</v>
      </c>
      <c r="B924" s="28">
        <f t="shared" si="613"/>
        <v>25</v>
      </c>
      <c r="C924" s="238" t="s">
        <v>725</v>
      </c>
      <c r="D924" s="238" t="s">
        <v>716</v>
      </c>
      <c r="F924" s="239">
        <v>72</v>
      </c>
      <c r="G924" s="240" t="s">
        <v>661</v>
      </c>
      <c r="H924" s="28">
        <f t="shared" si="653"/>
        <v>33</v>
      </c>
      <c r="I924" s="28">
        <v>5</v>
      </c>
      <c r="J924" s="181">
        <v>15</v>
      </c>
      <c r="K924" s="181">
        <v>2005</v>
      </c>
      <c r="L924" s="182">
        <v>0</v>
      </c>
      <c r="M924" s="183">
        <f t="shared" ref="M924" si="701">IF(J924=0,0,(K924)/J924)</f>
        <v>133.66666666666666</v>
      </c>
      <c r="N924" s="271">
        <f t="shared" si="692"/>
        <v>133.66666666666666</v>
      </c>
      <c r="O924" s="181">
        <v>25</v>
      </c>
      <c r="P924" s="28">
        <f t="shared" ref="P924:Q924" si="702">P923</f>
        <v>28</v>
      </c>
      <c r="Q924" s="28">
        <f t="shared" si="702"/>
        <v>2</v>
      </c>
      <c r="R924" s="28">
        <f t="shared" ref="R924" si="703">R923</f>
        <v>57415</v>
      </c>
    </row>
    <row r="925" spans="1:20" s="29" customFormat="1" ht="15.75">
      <c r="A925" s="27">
        <f t="shared" si="612"/>
        <v>42940</v>
      </c>
      <c r="B925" s="28">
        <f t="shared" si="613"/>
        <v>26</v>
      </c>
      <c r="C925" s="238" t="s">
        <v>722</v>
      </c>
      <c r="D925" s="238" t="s">
        <v>722</v>
      </c>
      <c r="E925" s="29" t="s">
        <v>674</v>
      </c>
      <c r="F925" s="306">
        <v>66</v>
      </c>
      <c r="G925" s="29" t="s">
        <v>55</v>
      </c>
      <c r="H925" s="28">
        <f t="shared" si="653"/>
        <v>33</v>
      </c>
      <c r="I925" s="241">
        <v>5</v>
      </c>
      <c r="J925" s="181">
        <v>16</v>
      </c>
      <c r="K925" s="242">
        <v>2136</v>
      </c>
      <c r="L925" s="243">
        <v>0</v>
      </c>
      <c r="M925" s="244">
        <f>IF(J925=0,0,(K925)/J925)</f>
        <v>133.5</v>
      </c>
      <c r="N925" s="272">
        <f t="shared" si="692"/>
        <v>133.5</v>
      </c>
      <c r="O925" s="211">
        <v>545</v>
      </c>
      <c r="P925" s="28">
        <f t="shared" ref="P925:Q925" si="704">P924</f>
        <v>28</v>
      </c>
      <c r="Q925" s="28">
        <f t="shared" si="704"/>
        <v>2</v>
      </c>
      <c r="R925" s="28">
        <f t="shared" ref="R925" si="705">R924</f>
        <v>57415</v>
      </c>
    </row>
    <row r="926" spans="1:20" s="29" customFormat="1" ht="15.75">
      <c r="A926" s="27">
        <f t="shared" si="612"/>
        <v>42940</v>
      </c>
      <c r="B926" s="28">
        <f t="shared" si="613"/>
        <v>27</v>
      </c>
      <c r="C926" s="29" t="s">
        <v>750</v>
      </c>
      <c r="D926" s="29" t="s">
        <v>750</v>
      </c>
      <c r="E926" s="29" t="s">
        <v>674</v>
      </c>
      <c r="F926" s="303">
        <v>59</v>
      </c>
      <c r="G926" s="307" t="s">
        <v>56</v>
      </c>
      <c r="H926" s="28">
        <f t="shared" si="653"/>
        <v>33</v>
      </c>
      <c r="I926" s="28">
        <v>30</v>
      </c>
      <c r="J926" s="181">
        <v>16</v>
      </c>
      <c r="K926" s="181">
        <v>2154</v>
      </c>
      <c r="L926" s="182">
        <v>63</v>
      </c>
      <c r="M926" s="183">
        <f>IF(J926=0,0,(K926)/J926)</f>
        <v>134.625</v>
      </c>
      <c r="N926" s="271">
        <f t="shared" si="692"/>
        <v>130.6875</v>
      </c>
      <c r="O926" s="181">
        <v>233</v>
      </c>
      <c r="P926" s="28">
        <f t="shared" ref="P926:Q926" si="706">P925</f>
        <v>28</v>
      </c>
      <c r="Q926" s="28">
        <f t="shared" si="706"/>
        <v>2</v>
      </c>
      <c r="R926" s="28">
        <f t="shared" ref="R926" si="707">R925</f>
        <v>57415</v>
      </c>
    </row>
    <row r="927" spans="1:20" s="29" customFormat="1" ht="16.149999999999999" thickBot="1">
      <c r="A927" s="127">
        <f t="shared" si="612"/>
        <v>42940</v>
      </c>
      <c r="B927" s="128">
        <f t="shared" si="613"/>
        <v>28</v>
      </c>
      <c r="C927" s="133" t="s">
        <v>773</v>
      </c>
      <c r="D927" s="133" t="s">
        <v>757</v>
      </c>
      <c r="E927" s="133" t="s">
        <v>679</v>
      </c>
      <c r="F927" s="308">
        <v>44</v>
      </c>
      <c r="G927" s="309" t="s">
        <v>768</v>
      </c>
      <c r="H927" s="128">
        <f t="shared" si="653"/>
        <v>33</v>
      </c>
      <c r="I927" s="128">
        <v>31</v>
      </c>
      <c r="J927" s="190">
        <v>16</v>
      </c>
      <c r="K927" s="190">
        <v>2106</v>
      </c>
      <c r="L927" s="191">
        <v>51</v>
      </c>
      <c r="M927" s="192">
        <f t="shared" ref="M927" si="708">IF(J927=0,0,(K927)/J927)</f>
        <v>131.625</v>
      </c>
      <c r="N927" s="273">
        <f t="shared" si="692"/>
        <v>128.4375</v>
      </c>
      <c r="O927" s="190">
        <v>139</v>
      </c>
      <c r="P927" s="128">
        <f t="shared" ref="P927:Q927" si="709">P926</f>
        <v>28</v>
      </c>
      <c r="Q927" s="128">
        <f t="shared" si="709"/>
        <v>2</v>
      </c>
      <c r="R927" s="128">
        <f t="shared" ref="R927" si="710">R926</f>
        <v>57415</v>
      </c>
      <c r="S927" s="133"/>
    </row>
    <row r="928" spans="1:20" s="93" customFormat="1" ht="16.149999999999999" thickTop="1">
      <c r="A928" s="316">
        <f>A927+7</f>
        <v>42947</v>
      </c>
      <c r="B928" s="118">
        <v>1</v>
      </c>
      <c r="C928" s="93" t="s">
        <v>32</v>
      </c>
      <c r="D928" s="93" t="s">
        <v>677</v>
      </c>
      <c r="E928" s="93" t="s">
        <v>679</v>
      </c>
      <c r="F928" s="296">
        <v>125</v>
      </c>
      <c r="G928" s="93" t="s">
        <v>55</v>
      </c>
      <c r="H928" s="118">
        <f>H927+1</f>
        <v>34</v>
      </c>
      <c r="I928" s="92">
        <v>33</v>
      </c>
      <c r="J928" s="175">
        <v>16</v>
      </c>
      <c r="K928" s="175">
        <v>2160</v>
      </c>
      <c r="L928" s="178">
        <v>64</v>
      </c>
      <c r="M928" s="177">
        <f t="shared" ref="M928:M930" si="711">IF(J928=0,0,(K928)/J928)</f>
        <v>135</v>
      </c>
      <c r="N928" s="275">
        <f>IF(J928=0,0,(K928-L928)/J928)</f>
        <v>131</v>
      </c>
      <c r="O928" s="175">
        <v>345</v>
      </c>
      <c r="P928" s="118">
        <f>COUNTA(C928:C955)</f>
        <v>28</v>
      </c>
      <c r="Q928" s="118">
        <v>2</v>
      </c>
      <c r="R928" s="118">
        <f>SUM(K928:K955)</f>
        <v>58841</v>
      </c>
      <c r="S928" s="197">
        <f>SUM(L928:L955)</f>
        <v>968</v>
      </c>
      <c r="T928" s="94"/>
    </row>
    <row r="929" spans="1:20" s="93" customFormat="1" ht="15.75">
      <c r="A929" s="316">
        <f t="shared" si="612"/>
        <v>42947</v>
      </c>
      <c r="B929" s="118">
        <f t="shared" si="613"/>
        <v>2</v>
      </c>
      <c r="C929" s="99" t="s">
        <v>476</v>
      </c>
      <c r="D929" s="99" t="s">
        <v>682</v>
      </c>
      <c r="E929" s="93" t="s">
        <v>674</v>
      </c>
      <c r="F929" s="296">
        <v>110</v>
      </c>
      <c r="G929" s="101" t="s">
        <v>55</v>
      </c>
      <c r="H929" s="118">
        <f t="shared" si="653"/>
        <v>34</v>
      </c>
      <c r="I929" s="92">
        <v>23</v>
      </c>
      <c r="J929" s="175">
        <v>16</v>
      </c>
      <c r="K929" s="175">
        <v>2140</v>
      </c>
      <c r="L929" s="178">
        <v>26</v>
      </c>
      <c r="M929" s="177">
        <f t="shared" si="711"/>
        <v>133.75</v>
      </c>
      <c r="N929" s="275">
        <f t="shared" ref="N929" si="712">IF(J929=0,0,(K929-L929)/J929)</f>
        <v>132.125</v>
      </c>
      <c r="O929" s="175">
        <v>505</v>
      </c>
      <c r="P929" s="118">
        <f t="shared" ref="P929:R929" si="713">P928</f>
        <v>28</v>
      </c>
      <c r="Q929" s="118">
        <f t="shared" si="713"/>
        <v>2</v>
      </c>
      <c r="R929" s="118">
        <f t="shared" si="713"/>
        <v>58841</v>
      </c>
      <c r="S929" s="93" t="s">
        <v>463</v>
      </c>
    </row>
    <row r="930" spans="1:20" s="93" customFormat="1" ht="15.75">
      <c r="A930" s="316">
        <f t="shared" si="612"/>
        <v>42947</v>
      </c>
      <c r="B930" s="118">
        <f t="shared" si="613"/>
        <v>3</v>
      </c>
      <c r="C930" s="93" t="s">
        <v>685</v>
      </c>
      <c r="D930" s="93" t="s">
        <v>684</v>
      </c>
      <c r="E930" s="93" t="s">
        <v>674</v>
      </c>
      <c r="F930" s="293">
        <v>104</v>
      </c>
      <c r="G930" s="93" t="s">
        <v>55</v>
      </c>
      <c r="H930" s="118">
        <f t="shared" si="653"/>
        <v>34</v>
      </c>
      <c r="I930" s="92">
        <v>6</v>
      </c>
      <c r="J930" s="175">
        <v>16</v>
      </c>
      <c r="K930" s="175">
        <v>2132</v>
      </c>
      <c r="L930" s="178">
        <v>28</v>
      </c>
      <c r="M930" s="177">
        <f t="shared" si="711"/>
        <v>133.25</v>
      </c>
      <c r="N930" s="275">
        <f>IF(J930=0,0,(K930-L930)/J930)</f>
        <v>131.5</v>
      </c>
      <c r="O930" s="175">
        <v>78</v>
      </c>
      <c r="P930" s="118">
        <f t="shared" ref="P930:R930" si="714">P929</f>
        <v>28</v>
      </c>
      <c r="Q930" s="118">
        <f t="shared" si="714"/>
        <v>2</v>
      </c>
      <c r="R930" s="118">
        <f t="shared" si="714"/>
        <v>58841</v>
      </c>
      <c r="S930" s="177">
        <f>AVERAGE(M928:M955)</f>
        <v>131.34151785714286</v>
      </c>
      <c r="T930" s="94"/>
    </row>
    <row r="931" spans="1:20" s="93" customFormat="1" ht="15.75">
      <c r="A931" s="316">
        <f t="shared" si="612"/>
        <v>42947</v>
      </c>
      <c r="B931" s="118">
        <f t="shared" si="613"/>
        <v>4</v>
      </c>
      <c r="C931" s="93" t="s">
        <v>689</v>
      </c>
      <c r="D931" s="93" t="s">
        <v>745</v>
      </c>
      <c r="F931" s="293">
        <v>103</v>
      </c>
      <c r="G931" s="93" t="s">
        <v>55</v>
      </c>
      <c r="H931" s="118">
        <f t="shared" si="653"/>
        <v>34</v>
      </c>
      <c r="I931" s="92">
        <v>12</v>
      </c>
      <c r="J931" s="175">
        <v>16</v>
      </c>
      <c r="K931" s="175">
        <v>2160</v>
      </c>
      <c r="L931" s="178">
        <v>5</v>
      </c>
      <c r="M931" s="177">
        <f>IF(J931=0,0,(K931)/J931)</f>
        <v>135</v>
      </c>
      <c r="N931" s="275">
        <f>IF(J931=0,0,(K931-L931)/J931)</f>
        <v>134.6875</v>
      </c>
      <c r="O931" s="175">
        <v>413</v>
      </c>
      <c r="P931" s="118">
        <f t="shared" ref="P931:R931" si="715">P930</f>
        <v>28</v>
      </c>
      <c r="Q931" s="118">
        <f t="shared" si="715"/>
        <v>2</v>
      </c>
      <c r="R931" s="118">
        <f t="shared" si="715"/>
        <v>58841</v>
      </c>
      <c r="S931" s="93" t="s">
        <v>491</v>
      </c>
    </row>
    <row r="932" spans="1:20" s="93" customFormat="1" ht="15.75">
      <c r="A932" s="316">
        <f t="shared" si="612"/>
        <v>42947</v>
      </c>
      <c r="B932" s="118">
        <f t="shared" si="613"/>
        <v>5</v>
      </c>
      <c r="C932" s="93" t="s">
        <v>389</v>
      </c>
      <c r="D932" s="93" t="s">
        <v>743</v>
      </c>
      <c r="E932" s="93" t="s">
        <v>674</v>
      </c>
      <c r="F932" s="296">
        <v>102</v>
      </c>
      <c r="G932" s="93" t="s">
        <v>55</v>
      </c>
      <c r="H932" s="118">
        <f t="shared" si="653"/>
        <v>34</v>
      </c>
      <c r="I932" s="92">
        <v>23</v>
      </c>
      <c r="J932" s="175">
        <v>16</v>
      </c>
      <c r="K932" s="175">
        <v>2143</v>
      </c>
      <c r="L932" s="178">
        <v>17</v>
      </c>
      <c r="M932" s="177">
        <f t="shared" ref="M932:M937" si="716">IF(J932=0,0,(K932)/J932)</f>
        <v>133.9375</v>
      </c>
      <c r="N932" s="275">
        <f t="shared" ref="N932:N937" si="717">IF(J932=0,0,(K932-L932)/J932)</f>
        <v>132.875</v>
      </c>
      <c r="O932" s="175">
        <v>435</v>
      </c>
      <c r="P932" s="118">
        <f t="shared" ref="P932:R932" si="718">P931</f>
        <v>28</v>
      </c>
      <c r="Q932" s="118">
        <f t="shared" si="718"/>
        <v>2</v>
      </c>
      <c r="R932" s="118">
        <f t="shared" si="718"/>
        <v>58841</v>
      </c>
      <c r="S932" s="177">
        <f>AVERAGE(F928:F955)</f>
        <v>85.392857142857139</v>
      </c>
    </row>
    <row r="933" spans="1:20" s="93" customFormat="1" ht="15.75">
      <c r="A933" s="316">
        <f t="shared" si="612"/>
        <v>42947</v>
      </c>
      <c r="B933" s="118">
        <f t="shared" si="613"/>
        <v>6</v>
      </c>
      <c r="C933" s="93" t="s">
        <v>387</v>
      </c>
      <c r="D933" s="93" t="s">
        <v>690</v>
      </c>
      <c r="E933" s="93" t="s">
        <v>674</v>
      </c>
      <c r="F933" s="293">
        <v>98</v>
      </c>
      <c r="G933" s="93" t="s">
        <v>56</v>
      </c>
      <c r="H933" s="118">
        <f t="shared" si="653"/>
        <v>34</v>
      </c>
      <c r="I933" s="92">
        <v>24</v>
      </c>
      <c r="J933" s="175">
        <v>16</v>
      </c>
      <c r="K933" s="175">
        <v>2134</v>
      </c>
      <c r="L933" s="178">
        <v>12</v>
      </c>
      <c r="M933" s="177">
        <f t="shared" si="716"/>
        <v>133.375</v>
      </c>
      <c r="N933" s="275">
        <f t="shared" si="717"/>
        <v>132.625</v>
      </c>
      <c r="O933" s="175">
        <v>92</v>
      </c>
      <c r="P933" s="118">
        <f t="shared" ref="P933:R933" si="719">P932</f>
        <v>28</v>
      </c>
      <c r="Q933" s="118">
        <f t="shared" si="719"/>
        <v>2</v>
      </c>
      <c r="R933" s="118">
        <f t="shared" si="719"/>
        <v>58841</v>
      </c>
      <c r="S933" s="93" t="s">
        <v>625</v>
      </c>
    </row>
    <row r="934" spans="1:20" s="93" customFormat="1" ht="15.75">
      <c r="A934" s="316">
        <f t="shared" si="612"/>
        <v>42947</v>
      </c>
      <c r="B934" s="118">
        <f t="shared" si="613"/>
        <v>7</v>
      </c>
      <c r="C934" s="93" t="s">
        <v>660</v>
      </c>
      <c r="D934" s="93" t="s">
        <v>692</v>
      </c>
      <c r="E934" s="93" t="s">
        <v>674</v>
      </c>
      <c r="F934" s="296">
        <v>97</v>
      </c>
      <c r="G934" s="93" t="s">
        <v>55</v>
      </c>
      <c r="H934" s="118">
        <f t="shared" si="653"/>
        <v>34</v>
      </c>
      <c r="I934" s="92">
        <v>7</v>
      </c>
      <c r="J934" s="175">
        <v>16</v>
      </c>
      <c r="K934" s="175">
        <v>2158</v>
      </c>
      <c r="L934" s="178">
        <v>23</v>
      </c>
      <c r="M934" s="177">
        <f t="shared" si="716"/>
        <v>134.875</v>
      </c>
      <c r="N934" s="275">
        <f t="shared" si="717"/>
        <v>133.4375</v>
      </c>
      <c r="O934" s="175">
        <v>463</v>
      </c>
      <c r="P934" s="118">
        <f t="shared" ref="P934:R934" si="720">P933</f>
        <v>28</v>
      </c>
      <c r="Q934" s="118">
        <f t="shared" si="720"/>
        <v>2</v>
      </c>
      <c r="R934" s="118">
        <f t="shared" si="720"/>
        <v>58841</v>
      </c>
      <c r="S934" s="177">
        <f>S930*P928*16</f>
        <v>58841</v>
      </c>
    </row>
    <row r="935" spans="1:20" s="93" customFormat="1" ht="15.75">
      <c r="A935" s="316">
        <f t="shared" si="612"/>
        <v>42947</v>
      </c>
      <c r="B935" s="118">
        <f t="shared" si="613"/>
        <v>8</v>
      </c>
      <c r="C935" s="314" t="s">
        <v>774</v>
      </c>
      <c r="D935" s="314" t="s">
        <v>774</v>
      </c>
      <c r="E935" s="315" t="s">
        <v>674</v>
      </c>
      <c r="F935" s="293">
        <v>94</v>
      </c>
      <c r="G935" s="93" t="s">
        <v>56</v>
      </c>
      <c r="H935" s="118">
        <f t="shared" si="653"/>
        <v>34</v>
      </c>
      <c r="I935" s="92">
        <v>16</v>
      </c>
      <c r="J935" s="175">
        <v>16</v>
      </c>
      <c r="K935" s="175">
        <v>2160</v>
      </c>
      <c r="L935" s="178">
        <v>25</v>
      </c>
      <c r="M935" s="177">
        <f t="shared" ref="M935" si="721">IF(J935=0,0,(K935)/J935)</f>
        <v>135</v>
      </c>
      <c r="N935" s="275">
        <f t="shared" ref="N935" si="722">IF(J935=0,0,(K935-L935)/J935)</f>
        <v>133.4375</v>
      </c>
      <c r="O935" s="175">
        <v>51</v>
      </c>
      <c r="P935" s="118">
        <f t="shared" ref="P935:R935" si="723">P934</f>
        <v>28</v>
      </c>
      <c r="Q935" s="118">
        <f t="shared" si="723"/>
        <v>2</v>
      </c>
      <c r="R935" s="118">
        <f t="shared" si="723"/>
        <v>58841</v>
      </c>
      <c r="S935" s="93" t="s">
        <v>505</v>
      </c>
    </row>
    <row r="936" spans="1:20" s="93" customFormat="1" ht="15.75">
      <c r="A936" s="316">
        <f t="shared" si="612"/>
        <v>42947</v>
      </c>
      <c r="B936" s="118">
        <f t="shared" si="613"/>
        <v>9</v>
      </c>
      <c r="C936" s="93" t="s">
        <v>776</v>
      </c>
      <c r="D936" s="93" t="s">
        <v>740</v>
      </c>
      <c r="E936" s="93" t="s">
        <v>679</v>
      </c>
      <c r="F936" s="293">
        <v>92</v>
      </c>
      <c r="G936" s="93" t="s">
        <v>55</v>
      </c>
      <c r="H936" s="118">
        <f t="shared" si="653"/>
        <v>34</v>
      </c>
      <c r="I936" s="92">
        <v>9</v>
      </c>
      <c r="J936" s="175">
        <v>16</v>
      </c>
      <c r="K936" s="175">
        <v>2135</v>
      </c>
      <c r="L936" s="178">
        <v>150</v>
      </c>
      <c r="M936" s="177">
        <f>IF(J936=0,0,(K936)/J936)</f>
        <v>133.4375</v>
      </c>
      <c r="N936" s="275">
        <f>IF(J936=0,0,(K936-L936)/J936)</f>
        <v>124.0625</v>
      </c>
      <c r="O936" s="175">
        <v>477</v>
      </c>
      <c r="P936" s="118">
        <f t="shared" ref="P936:R936" si="724">P935</f>
        <v>28</v>
      </c>
      <c r="Q936" s="118">
        <f t="shared" si="724"/>
        <v>2</v>
      </c>
      <c r="R936" s="118">
        <f t="shared" si="724"/>
        <v>58841</v>
      </c>
      <c r="S936" s="177">
        <f>AVERAGE(I928:I955)</f>
        <v>17.678571428571427</v>
      </c>
    </row>
    <row r="937" spans="1:20" s="93" customFormat="1" ht="15.75">
      <c r="A937" s="316">
        <f t="shared" ref="A937:A955" si="725">A936</f>
        <v>42947</v>
      </c>
      <c r="B937" s="118">
        <f t="shared" ref="B937:B955" si="726">B936+1</f>
        <v>10</v>
      </c>
      <c r="C937" s="93" t="s">
        <v>746</v>
      </c>
      <c r="D937" s="93" t="s">
        <v>739</v>
      </c>
      <c r="E937" s="93" t="s">
        <v>674</v>
      </c>
      <c r="F937" s="293">
        <v>91</v>
      </c>
      <c r="G937" s="93" t="s">
        <v>55</v>
      </c>
      <c r="H937" s="118">
        <f t="shared" si="653"/>
        <v>34</v>
      </c>
      <c r="I937" s="92">
        <v>6</v>
      </c>
      <c r="J937" s="175">
        <v>16</v>
      </c>
      <c r="K937" s="175">
        <v>2108</v>
      </c>
      <c r="L937" s="178">
        <v>33</v>
      </c>
      <c r="M937" s="177">
        <f t="shared" si="716"/>
        <v>131.75</v>
      </c>
      <c r="N937" s="275">
        <f t="shared" si="717"/>
        <v>129.6875</v>
      </c>
      <c r="O937" s="175">
        <v>418</v>
      </c>
      <c r="P937" s="118">
        <f t="shared" ref="P937:R937" si="727">P936</f>
        <v>28</v>
      </c>
      <c r="Q937" s="118">
        <f t="shared" si="727"/>
        <v>2</v>
      </c>
      <c r="R937" s="118">
        <f t="shared" si="727"/>
        <v>58841</v>
      </c>
    </row>
    <row r="938" spans="1:20" s="93" customFormat="1" ht="15.75">
      <c r="A938" s="316">
        <f t="shared" si="725"/>
        <v>42947</v>
      </c>
      <c r="B938" s="118">
        <f t="shared" si="726"/>
        <v>11</v>
      </c>
      <c r="C938" s="93" t="s">
        <v>618</v>
      </c>
      <c r="D938" s="93" t="s">
        <v>698</v>
      </c>
      <c r="E938" s="93" t="s">
        <v>674</v>
      </c>
      <c r="F938" s="293">
        <v>91</v>
      </c>
      <c r="G938" s="93" t="s">
        <v>55</v>
      </c>
      <c r="H938" s="118">
        <f t="shared" si="653"/>
        <v>34</v>
      </c>
      <c r="I938" s="92">
        <v>9</v>
      </c>
      <c r="J938" s="175">
        <v>16</v>
      </c>
      <c r="K938" s="175">
        <v>2102</v>
      </c>
      <c r="L938" s="178">
        <v>26</v>
      </c>
      <c r="M938" s="177">
        <f>IF(J938=0,0,(K938)/J938)</f>
        <v>131.375</v>
      </c>
      <c r="N938" s="275">
        <f>IF(J938=0,0,(K938-L938)/J938)</f>
        <v>129.75</v>
      </c>
      <c r="O938" s="175">
        <v>24</v>
      </c>
      <c r="P938" s="118">
        <f t="shared" ref="P938:R938" si="728">P937</f>
        <v>28</v>
      </c>
      <c r="Q938" s="118">
        <f t="shared" si="728"/>
        <v>2</v>
      </c>
      <c r="R938" s="118">
        <f t="shared" si="728"/>
        <v>58841</v>
      </c>
    </row>
    <row r="939" spans="1:20" s="93" customFormat="1" ht="15.75">
      <c r="A939" s="316">
        <f t="shared" si="725"/>
        <v>42947</v>
      </c>
      <c r="B939" s="118">
        <f t="shared" si="726"/>
        <v>12</v>
      </c>
      <c r="C939" s="93" t="s">
        <v>760</v>
      </c>
      <c r="D939" s="93" t="s">
        <v>748</v>
      </c>
      <c r="F939" s="293">
        <v>90</v>
      </c>
      <c r="G939" s="93" t="s">
        <v>55</v>
      </c>
      <c r="H939" s="118">
        <f t="shared" si="653"/>
        <v>34</v>
      </c>
      <c r="I939" s="92">
        <v>6</v>
      </c>
      <c r="J939" s="175">
        <v>16</v>
      </c>
      <c r="K939" s="175">
        <v>2156</v>
      </c>
      <c r="L939" s="178">
        <v>2</v>
      </c>
      <c r="M939" s="177">
        <f t="shared" ref="M939:M941" si="729">IF(J939=0,0,(K939)/J939)</f>
        <v>134.75</v>
      </c>
      <c r="N939" s="275">
        <f t="shared" ref="N939:N941" si="730">IF(J939=0,0,(K939-L939)/J939)</f>
        <v>134.625</v>
      </c>
      <c r="O939" s="175">
        <v>306</v>
      </c>
      <c r="P939" s="118">
        <f t="shared" ref="P939:R939" si="731">P938</f>
        <v>28</v>
      </c>
      <c r="Q939" s="118">
        <f t="shared" si="731"/>
        <v>2</v>
      </c>
      <c r="R939" s="118">
        <f t="shared" si="731"/>
        <v>58841</v>
      </c>
      <c r="S939" s="177"/>
    </row>
    <row r="940" spans="1:20" s="93" customFormat="1" ht="15.75">
      <c r="A940" s="316">
        <f t="shared" si="725"/>
        <v>42947</v>
      </c>
      <c r="B940" s="118">
        <f t="shared" si="726"/>
        <v>13</v>
      </c>
      <c r="C940" s="93" t="s">
        <v>763</v>
      </c>
      <c r="D940" s="93" t="s">
        <v>699</v>
      </c>
      <c r="F940" s="294">
        <v>90</v>
      </c>
      <c r="G940" s="93" t="s">
        <v>56</v>
      </c>
      <c r="H940" s="118">
        <f t="shared" si="653"/>
        <v>34</v>
      </c>
      <c r="I940" s="92">
        <v>33</v>
      </c>
      <c r="J940" s="175">
        <v>16</v>
      </c>
      <c r="K940" s="175">
        <v>2137</v>
      </c>
      <c r="L940" s="178">
        <v>47</v>
      </c>
      <c r="M940" s="177">
        <f t="shared" si="729"/>
        <v>133.5625</v>
      </c>
      <c r="N940" s="275">
        <f t="shared" si="730"/>
        <v>130.625</v>
      </c>
      <c r="O940" s="175">
        <v>131</v>
      </c>
      <c r="P940" s="118">
        <f t="shared" ref="P940:R940" si="732">P939</f>
        <v>28</v>
      </c>
      <c r="Q940" s="118">
        <f t="shared" si="732"/>
        <v>2</v>
      </c>
      <c r="R940" s="118">
        <f t="shared" si="732"/>
        <v>58841</v>
      </c>
    </row>
    <row r="941" spans="1:20" s="93" customFormat="1" ht="15.75">
      <c r="A941" s="316">
        <f t="shared" si="725"/>
        <v>42947</v>
      </c>
      <c r="B941" s="118">
        <f t="shared" si="726"/>
        <v>14</v>
      </c>
      <c r="C941" s="93" t="s">
        <v>41</v>
      </c>
      <c r="D941" s="93" t="s">
        <v>694</v>
      </c>
      <c r="E941" s="93" t="s">
        <v>695</v>
      </c>
      <c r="F941" s="296">
        <v>90</v>
      </c>
      <c r="G941" s="93" t="s">
        <v>55</v>
      </c>
      <c r="H941" s="118">
        <f t="shared" si="653"/>
        <v>34</v>
      </c>
      <c r="I941" s="92">
        <v>33</v>
      </c>
      <c r="J941" s="175">
        <v>16</v>
      </c>
      <c r="K941" s="175">
        <v>2135</v>
      </c>
      <c r="L941" s="178">
        <v>146</v>
      </c>
      <c r="M941" s="177">
        <f t="shared" si="729"/>
        <v>133.4375</v>
      </c>
      <c r="N941" s="275">
        <f t="shared" si="730"/>
        <v>124.3125</v>
      </c>
      <c r="O941" s="175">
        <v>275</v>
      </c>
      <c r="P941" s="118">
        <f t="shared" ref="P941:R941" si="733">P940</f>
        <v>28</v>
      </c>
      <c r="Q941" s="118">
        <f t="shared" si="733"/>
        <v>2</v>
      </c>
      <c r="R941" s="118">
        <f t="shared" si="733"/>
        <v>58841</v>
      </c>
      <c r="S941" s="92"/>
    </row>
    <row r="942" spans="1:20" s="93" customFormat="1" ht="15.75">
      <c r="A942" s="316">
        <f t="shared" si="725"/>
        <v>42947</v>
      </c>
      <c r="B942" s="118">
        <f t="shared" si="726"/>
        <v>15</v>
      </c>
      <c r="C942" s="276" t="s">
        <v>34</v>
      </c>
      <c r="D942" s="93" t="s">
        <v>705</v>
      </c>
      <c r="E942" s="93" t="s">
        <v>674</v>
      </c>
      <c r="F942" s="296">
        <v>89</v>
      </c>
      <c r="G942" s="93" t="s">
        <v>55</v>
      </c>
      <c r="H942" s="118">
        <f t="shared" si="653"/>
        <v>34</v>
      </c>
      <c r="I942" s="92">
        <v>31</v>
      </c>
      <c r="J942" s="175">
        <v>16</v>
      </c>
      <c r="K942" s="175">
        <v>2150</v>
      </c>
      <c r="L942" s="178">
        <v>67</v>
      </c>
      <c r="M942" s="177">
        <f t="shared" ref="M942:M943" si="734">IF(J942=0,0,(K942)/J942)</f>
        <v>134.375</v>
      </c>
      <c r="N942" s="275">
        <f t="shared" ref="N942:N943" si="735">IF(J942=0,0,(K942-L942)/J942)</f>
        <v>130.1875</v>
      </c>
      <c r="O942" s="175">
        <v>275</v>
      </c>
      <c r="P942" s="118">
        <f t="shared" ref="P942:R942" si="736">P941</f>
        <v>28</v>
      </c>
      <c r="Q942" s="118">
        <f t="shared" si="736"/>
        <v>2</v>
      </c>
      <c r="R942" s="118">
        <f t="shared" si="736"/>
        <v>58841</v>
      </c>
    </row>
    <row r="943" spans="1:20" s="93" customFormat="1" ht="15.75">
      <c r="A943" s="316">
        <f t="shared" si="725"/>
        <v>42947</v>
      </c>
      <c r="B943" s="118">
        <f t="shared" si="726"/>
        <v>16</v>
      </c>
      <c r="C943" s="93" t="s">
        <v>475</v>
      </c>
      <c r="D943" s="93" t="s">
        <v>709</v>
      </c>
      <c r="E943" s="93" t="s">
        <v>674</v>
      </c>
      <c r="F943" s="293">
        <v>89</v>
      </c>
      <c r="G943" s="93" t="s">
        <v>55</v>
      </c>
      <c r="H943" s="118">
        <f t="shared" si="653"/>
        <v>34</v>
      </c>
      <c r="I943" s="92">
        <v>15</v>
      </c>
      <c r="J943" s="175">
        <v>16</v>
      </c>
      <c r="K943" s="175">
        <v>2160</v>
      </c>
      <c r="L943" s="178">
        <v>28</v>
      </c>
      <c r="M943" s="177">
        <f t="shared" si="734"/>
        <v>135</v>
      </c>
      <c r="N943" s="275">
        <f t="shared" si="735"/>
        <v>133.25</v>
      </c>
      <c r="O943" s="175">
        <v>176</v>
      </c>
      <c r="P943" s="118">
        <f t="shared" ref="P943:R943" si="737">P942</f>
        <v>28</v>
      </c>
      <c r="Q943" s="118">
        <f t="shared" si="737"/>
        <v>2</v>
      </c>
      <c r="R943" s="118">
        <f t="shared" si="737"/>
        <v>58841</v>
      </c>
    </row>
    <row r="944" spans="1:20" s="93" customFormat="1" ht="15.75">
      <c r="A944" s="316">
        <f t="shared" si="725"/>
        <v>42947</v>
      </c>
      <c r="B944" s="118">
        <f t="shared" si="726"/>
        <v>17</v>
      </c>
      <c r="C944" s="99" t="s">
        <v>611</v>
      </c>
      <c r="D944" s="99" t="s">
        <v>736</v>
      </c>
      <c r="E944" s="93" t="s">
        <v>679</v>
      </c>
      <c r="F944" s="293">
        <v>84</v>
      </c>
      <c r="G944" s="93" t="s">
        <v>55</v>
      </c>
      <c r="H944" s="118">
        <f t="shared" si="653"/>
        <v>34</v>
      </c>
      <c r="I944" s="92">
        <v>15</v>
      </c>
      <c r="J944" s="175">
        <v>16</v>
      </c>
      <c r="K944" s="175">
        <v>2122</v>
      </c>
      <c r="L944" s="178">
        <v>39</v>
      </c>
      <c r="M944" s="177">
        <f>IF(J944=0,0,(K944)/J944)</f>
        <v>132.625</v>
      </c>
      <c r="N944" s="275">
        <f>IF(J944=0,0,(K944-L944)/J944)</f>
        <v>130.1875</v>
      </c>
      <c r="O944" s="175">
        <v>80</v>
      </c>
      <c r="P944" s="118">
        <f t="shared" ref="P944:R944" si="738">P943</f>
        <v>28</v>
      </c>
      <c r="Q944" s="118">
        <f t="shared" si="738"/>
        <v>2</v>
      </c>
      <c r="R944" s="118">
        <f t="shared" si="738"/>
        <v>58841</v>
      </c>
    </row>
    <row r="945" spans="1:20" s="93" customFormat="1" ht="15.75">
      <c r="A945" s="316">
        <f t="shared" si="725"/>
        <v>42947</v>
      </c>
      <c r="B945" s="118">
        <f t="shared" si="726"/>
        <v>18</v>
      </c>
      <c r="C945" s="99" t="s">
        <v>437</v>
      </c>
      <c r="D945" s="99" t="s">
        <v>710</v>
      </c>
      <c r="E945" s="93" t="s">
        <v>674</v>
      </c>
      <c r="F945" s="293">
        <v>84</v>
      </c>
      <c r="G945" s="93" t="s">
        <v>55</v>
      </c>
      <c r="H945" s="118">
        <f t="shared" si="653"/>
        <v>34</v>
      </c>
      <c r="I945" s="92">
        <v>18</v>
      </c>
      <c r="J945" s="175">
        <v>16</v>
      </c>
      <c r="K945" s="175">
        <v>2138</v>
      </c>
      <c r="L945" s="178">
        <v>29</v>
      </c>
      <c r="M945" s="177">
        <f>IF(J945=0,0,(K945)/J945)</f>
        <v>133.625</v>
      </c>
      <c r="N945" s="275">
        <f>IF(J945=0,0,(K945-L945)/J945)</f>
        <v>131.8125</v>
      </c>
      <c r="O945" s="175">
        <v>182</v>
      </c>
      <c r="P945" s="118">
        <f t="shared" ref="P945:R945" si="739">P944</f>
        <v>28</v>
      </c>
      <c r="Q945" s="118">
        <f t="shared" si="739"/>
        <v>2</v>
      </c>
      <c r="R945" s="118">
        <f t="shared" si="739"/>
        <v>58841</v>
      </c>
    </row>
    <row r="946" spans="1:20" s="93" customFormat="1" ht="15.75">
      <c r="A946" s="316">
        <f t="shared" si="725"/>
        <v>42947</v>
      </c>
      <c r="B946" s="118">
        <f t="shared" si="726"/>
        <v>19</v>
      </c>
      <c r="C946" s="99" t="s">
        <v>439</v>
      </c>
      <c r="D946" s="99" t="s">
        <v>765</v>
      </c>
      <c r="E946" s="93" t="s">
        <v>674</v>
      </c>
      <c r="F946" s="100">
        <v>81</v>
      </c>
      <c r="G946" s="93" t="s">
        <v>55</v>
      </c>
      <c r="H946" s="118">
        <f t="shared" si="653"/>
        <v>34</v>
      </c>
      <c r="I946" s="92">
        <v>18</v>
      </c>
      <c r="J946" s="175">
        <v>16</v>
      </c>
      <c r="K946" s="175">
        <v>2123</v>
      </c>
      <c r="L946" s="178">
        <v>5</v>
      </c>
      <c r="M946" s="177">
        <f t="shared" ref="M946:M947" si="740">IF(J946=0,0,(K946)/J946)</f>
        <v>132.6875</v>
      </c>
      <c r="N946" s="275">
        <f t="shared" ref="N946:N955" si="741">IF(J946=0,0,(K946-L946)/J946)</f>
        <v>132.375</v>
      </c>
      <c r="O946" s="175">
        <v>239</v>
      </c>
      <c r="P946" s="118">
        <f t="shared" ref="P946:R946" si="742">P945</f>
        <v>28</v>
      </c>
      <c r="Q946" s="118">
        <f t="shared" si="742"/>
        <v>2</v>
      </c>
      <c r="R946" s="118">
        <f t="shared" si="742"/>
        <v>58841</v>
      </c>
    </row>
    <row r="947" spans="1:20" s="93" customFormat="1" ht="15.75">
      <c r="A947" s="316">
        <f t="shared" si="725"/>
        <v>42947</v>
      </c>
      <c r="B947" s="118">
        <f t="shared" si="726"/>
        <v>20</v>
      </c>
      <c r="C947" s="99" t="s">
        <v>50</v>
      </c>
      <c r="D947" s="99" t="s">
        <v>50</v>
      </c>
      <c r="E947" s="93" t="s">
        <v>674</v>
      </c>
      <c r="F947" s="297">
        <v>79</v>
      </c>
      <c r="G947" s="101" t="s">
        <v>56</v>
      </c>
      <c r="H947" s="118">
        <f t="shared" si="653"/>
        <v>34</v>
      </c>
      <c r="I947" s="92">
        <v>34</v>
      </c>
      <c r="J947" s="175">
        <v>16</v>
      </c>
      <c r="K947" s="175">
        <v>2098</v>
      </c>
      <c r="L947" s="178">
        <v>31</v>
      </c>
      <c r="M947" s="177">
        <f t="shared" si="740"/>
        <v>131.125</v>
      </c>
      <c r="N947" s="275">
        <f t="shared" si="741"/>
        <v>129.1875</v>
      </c>
      <c r="O947" s="175">
        <v>14</v>
      </c>
      <c r="P947" s="118">
        <f t="shared" ref="P947:R947" si="743">P946</f>
        <v>28</v>
      </c>
      <c r="Q947" s="118">
        <f t="shared" si="743"/>
        <v>2</v>
      </c>
      <c r="R947" s="118">
        <f t="shared" si="743"/>
        <v>58841</v>
      </c>
    </row>
    <row r="948" spans="1:20" s="93" customFormat="1" ht="15.75">
      <c r="A948" s="316">
        <f t="shared" si="725"/>
        <v>42947</v>
      </c>
      <c r="B948" s="118">
        <f t="shared" si="726"/>
        <v>21</v>
      </c>
      <c r="C948" s="277" t="s">
        <v>724</v>
      </c>
      <c r="D948" s="277" t="s">
        <v>717</v>
      </c>
      <c r="E948" s="93" t="s">
        <v>679</v>
      </c>
      <c r="F948" s="297">
        <v>76</v>
      </c>
      <c r="G948" s="93" t="s">
        <v>55</v>
      </c>
      <c r="H948" s="118">
        <f t="shared" si="653"/>
        <v>34</v>
      </c>
      <c r="I948" s="280">
        <v>17</v>
      </c>
      <c r="J948" s="175">
        <v>16</v>
      </c>
      <c r="K948" s="281">
        <v>2146</v>
      </c>
      <c r="L948" s="282">
        <v>14</v>
      </c>
      <c r="M948" s="283">
        <f>IF(J948=0,0,(K948)/J948)</f>
        <v>134.125</v>
      </c>
      <c r="N948" s="284">
        <f t="shared" si="741"/>
        <v>133.25</v>
      </c>
      <c r="O948" s="175">
        <v>313</v>
      </c>
      <c r="P948" s="118">
        <f t="shared" ref="P948:R948" si="744">P947</f>
        <v>28</v>
      </c>
      <c r="Q948" s="118">
        <f t="shared" si="744"/>
        <v>2</v>
      </c>
      <c r="R948" s="118">
        <f t="shared" si="744"/>
        <v>58841</v>
      </c>
    </row>
    <row r="949" spans="1:20" s="93" customFormat="1" ht="15.75">
      <c r="A949" s="316">
        <f t="shared" si="725"/>
        <v>42947</v>
      </c>
      <c r="B949" s="118">
        <f t="shared" si="726"/>
        <v>22</v>
      </c>
      <c r="C949" s="277" t="s">
        <v>470</v>
      </c>
      <c r="D949" s="277" t="s">
        <v>769</v>
      </c>
      <c r="E949" s="93" t="s">
        <v>679</v>
      </c>
      <c r="F949" s="297">
        <v>72</v>
      </c>
      <c r="G949" s="93" t="s">
        <v>56</v>
      </c>
      <c r="H949" s="118">
        <f t="shared" si="653"/>
        <v>34</v>
      </c>
      <c r="I949" s="92">
        <v>30</v>
      </c>
      <c r="J949" s="175">
        <v>16</v>
      </c>
      <c r="K949" s="175">
        <v>2132</v>
      </c>
      <c r="L949" s="178">
        <v>28</v>
      </c>
      <c r="M949" s="283">
        <f>IF(J949=0,0,(K949)/J949)</f>
        <v>133.25</v>
      </c>
      <c r="N949" s="284">
        <f t="shared" si="741"/>
        <v>131.5</v>
      </c>
      <c r="O949" s="175">
        <v>117</v>
      </c>
      <c r="P949" s="118">
        <f t="shared" ref="P949:R949" si="745">P948</f>
        <v>28</v>
      </c>
      <c r="Q949" s="118">
        <f t="shared" si="745"/>
        <v>2</v>
      </c>
      <c r="R949" s="118">
        <f t="shared" si="745"/>
        <v>58841</v>
      </c>
    </row>
    <row r="950" spans="1:20" s="93" customFormat="1" ht="15.75">
      <c r="A950" s="316">
        <f t="shared" si="725"/>
        <v>42947</v>
      </c>
      <c r="B950" s="118">
        <f t="shared" si="726"/>
        <v>23</v>
      </c>
      <c r="C950" s="277" t="s">
        <v>725</v>
      </c>
      <c r="D950" s="277" t="s">
        <v>716</v>
      </c>
      <c r="F950" s="278">
        <v>72</v>
      </c>
      <c r="G950" s="279" t="s">
        <v>753</v>
      </c>
      <c r="H950" s="118">
        <f t="shared" si="653"/>
        <v>34</v>
      </c>
      <c r="I950" s="92">
        <v>6</v>
      </c>
      <c r="J950" s="175">
        <v>16</v>
      </c>
      <c r="K950" s="175">
        <v>2001</v>
      </c>
      <c r="L950" s="178">
        <v>0</v>
      </c>
      <c r="M950" s="177">
        <f t="shared" ref="M950" si="746">IF(J950=0,0,(K950)/J950)</f>
        <v>125.0625</v>
      </c>
      <c r="N950" s="275">
        <f t="shared" si="741"/>
        <v>125.0625</v>
      </c>
      <c r="O950" s="175">
        <v>21</v>
      </c>
      <c r="P950" s="118">
        <f t="shared" ref="P950:R950" si="747">P949</f>
        <v>28</v>
      </c>
      <c r="Q950" s="118">
        <f t="shared" si="747"/>
        <v>2</v>
      </c>
      <c r="R950" s="118">
        <f t="shared" si="747"/>
        <v>58841</v>
      </c>
    </row>
    <row r="951" spans="1:20" s="93" customFormat="1" ht="15.75">
      <c r="A951" s="316">
        <f t="shared" si="725"/>
        <v>42947</v>
      </c>
      <c r="B951" s="118">
        <f t="shared" si="726"/>
        <v>24</v>
      </c>
      <c r="C951" s="277" t="s">
        <v>722</v>
      </c>
      <c r="D951" s="277" t="s">
        <v>722</v>
      </c>
      <c r="E951" s="93" t="s">
        <v>674</v>
      </c>
      <c r="F951" s="297">
        <v>67</v>
      </c>
      <c r="G951" s="93" t="s">
        <v>55</v>
      </c>
      <c r="H951" s="118">
        <f t="shared" si="653"/>
        <v>34</v>
      </c>
      <c r="I951" s="280">
        <v>6</v>
      </c>
      <c r="J951" s="175">
        <v>16</v>
      </c>
      <c r="K951" s="281">
        <v>2124</v>
      </c>
      <c r="L951" s="282">
        <v>0</v>
      </c>
      <c r="M951" s="283">
        <f>IF(J951=0,0,(K951)/J951)</f>
        <v>132.75</v>
      </c>
      <c r="N951" s="284">
        <f t="shared" si="741"/>
        <v>132.75</v>
      </c>
      <c r="O951" s="175">
        <v>436</v>
      </c>
      <c r="P951" s="118">
        <f t="shared" ref="P951:R951" si="748">P950</f>
        <v>28</v>
      </c>
      <c r="Q951" s="118">
        <f t="shared" si="748"/>
        <v>2</v>
      </c>
      <c r="R951" s="118">
        <f t="shared" si="748"/>
        <v>58841</v>
      </c>
    </row>
    <row r="952" spans="1:20" s="93" customFormat="1" ht="15.75">
      <c r="A952" s="316">
        <f t="shared" si="725"/>
        <v>42947</v>
      </c>
      <c r="B952" s="118">
        <f t="shared" si="726"/>
        <v>25</v>
      </c>
      <c r="C952" s="119" t="s">
        <v>781</v>
      </c>
      <c r="D952" s="105" t="s">
        <v>779</v>
      </c>
      <c r="E952" s="117"/>
      <c r="F952" s="297">
        <v>64</v>
      </c>
      <c r="G952" s="93" t="s">
        <v>780</v>
      </c>
      <c r="H952" s="118">
        <f t="shared" si="653"/>
        <v>34</v>
      </c>
      <c r="I952" s="280">
        <v>1</v>
      </c>
      <c r="J952" s="175">
        <v>16</v>
      </c>
      <c r="K952" s="281">
        <v>1321</v>
      </c>
      <c r="L952" s="282">
        <v>0</v>
      </c>
      <c r="M952" s="283">
        <f>IF(J952=0,0,(K952)/J952)</f>
        <v>82.5625</v>
      </c>
      <c r="N952" s="284">
        <f t="shared" ref="N952" si="749">IF(J952=0,0,(K952-L952)/J952)</f>
        <v>82.5625</v>
      </c>
      <c r="O952" s="175">
        <v>102</v>
      </c>
      <c r="P952" s="118">
        <f t="shared" ref="P952:R952" si="750">P951</f>
        <v>28</v>
      </c>
      <c r="Q952" s="118">
        <f t="shared" si="750"/>
        <v>2</v>
      </c>
      <c r="R952" s="118">
        <f t="shared" si="750"/>
        <v>58841</v>
      </c>
    </row>
    <row r="953" spans="1:20" s="93" customFormat="1" ht="15.75">
      <c r="A953" s="316">
        <f t="shared" si="725"/>
        <v>42947</v>
      </c>
      <c r="B953" s="118">
        <f t="shared" si="726"/>
        <v>26</v>
      </c>
      <c r="C953" s="93" t="s">
        <v>750</v>
      </c>
      <c r="D953" s="93" t="s">
        <v>750</v>
      </c>
      <c r="E953" s="93" t="s">
        <v>674</v>
      </c>
      <c r="F953" s="293">
        <v>60</v>
      </c>
      <c r="G953" s="93" t="s">
        <v>55</v>
      </c>
      <c r="H953" s="118">
        <f t="shared" si="653"/>
        <v>34</v>
      </c>
      <c r="I953" s="92">
        <v>31</v>
      </c>
      <c r="J953" s="175">
        <v>16</v>
      </c>
      <c r="K953" s="175">
        <v>2160</v>
      </c>
      <c r="L953" s="178">
        <v>71</v>
      </c>
      <c r="M953" s="177">
        <f>IF(J953=0,0,(K953)/J953)</f>
        <v>135</v>
      </c>
      <c r="N953" s="275">
        <f t="shared" si="741"/>
        <v>130.5625</v>
      </c>
      <c r="O953" s="175">
        <v>199</v>
      </c>
      <c r="P953" s="118">
        <f t="shared" ref="P953:R953" si="751">P952</f>
        <v>28</v>
      </c>
      <c r="Q953" s="118">
        <f t="shared" si="751"/>
        <v>2</v>
      </c>
      <c r="R953" s="118">
        <f t="shared" si="751"/>
        <v>58841</v>
      </c>
    </row>
    <row r="954" spans="1:20" s="93" customFormat="1" ht="15.75">
      <c r="A954" s="316">
        <f t="shared" si="725"/>
        <v>42947</v>
      </c>
      <c r="B954" s="118">
        <f t="shared" si="726"/>
        <v>27</v>
      </c>
      <c r="C954" s="117" t="s">
        <v>777</v>
      </c>
      <c r="D954" s="117" t="s">
        <v>778</v>
      </c>
      <c r="E954" s="117" t="s">
        <v>674</v>
      </c>
      <c r="F954" s="297">
        <v>52</v>
      </c>
      <c r="G954" s="93" t="s">
        <v>294</v>
      </c>
      <c r="H954" s="118">
        <f t="shared" si="653"/>
        <v>34</v>
      </c>
      <c r="I954" s="92">
        <v>1</v>
      </c>
      <c r="J954" s="175">
        <v>16</v>
      </c>
      <c r="K954" s="175">
        <v>2110</v>
      </c>
      <c r="L954" s="178">
        <v>0</v>
      </c>
      <c r="M954" s="177">
        <f>IF(J954=0,0,(K954)/J954)</f>
        <v>131.875</v>
      </c>
      <c r="N954" s="275">
        <f t="shared" ref="N954" si="752">IF(J954=0,0,(K954-L954)/J954)</f>
        <v>131.875</v>
      </c>
      <c r="O954" s="175">
        <v>37</v>
      </c>
      <c r="P954" s="118">
        <f t="shared" ref="P954:R954" si="753">P953</f>
        <v>28</v>
      </c>
      <c r="Q954" s="118">
        <f t="shared" si="753"/>
        <v>2</v>
      </c>
      <c r="R954" s="118">
        <f t="shared" si="753"/>
        <v>58841</v>
      </c>
    </row>
    <row r="955" spans="1:20" s="93" customFormat="1" ht="16.149999999999999" thickBot="1">
      <c r="A955" s="317">
        <f t="shared" si="725"/>
        <v>42947</v>
      </c>
      <c r="B955" s="162">
        <f t="shared" si="726"/>
        <v>28</v>
      </c>
      <c r="C955" s="158" t="s">
        <v>773</v>
      </c>
      <c r="D955" s="158" t="s">
        <v>757</v>
      </c>
      <c r="E955" s="158" t="s">
        <v>679</v>
      </c>
      <c r="F955" s="295">
        <v>45</v>
      </c>
      <c r="G955" s="292" t="s">
        <v>768</v>
      </c>
      <c r="H955" s="162">
        <f t="shared" si="653"/>
        <v>34</v>
      </c>
      <c r="I955" s="153">
        <v>32</v>
      </c>
      <c r="J955" s="186">
        <v>16</v>
      </c>
      <c r="K955" s="186">
        <v>2096</v>
      </c>
      <c r="L955" s="187">
        <v>52</v>
      </c>
      <c r="M955" s="188">
        <f t="shared" ref="M955:M958" si="754">IF(J955=0,0,(K955)/J955)</f>
        <v>131</v>
      </c>
      <c r="N955" s="286">
        <f t="shared" si="741"/>
        <v>127.75</v>
      </c>
      <c r="O955" s="186">
        <v>102</v>
      </c>
      <c r="P955" s="162">
        <f t="shared" ref="P955:R955" si="755">P954</f>
        <v>28</v>
      </c>
      <c r="Q955" s="162">
        <f t="shared" si="755"/>
        <v>2</v>
      </c>
      <c r="R955" s="162">
        <f t="shared" si="755"/>
        <v>58841</v>
      </c>
      <c r="S955" s="158"/>
    </row>
    <row r="956" spans="1:20" s="29" customFormat="1" ht="16.149999999999999" thickTop="1">
      <c r="A956" s="318">
        <f>A955+7</f>
        <v>42954</v>
      </c>
      <c r="B956" s="319">
        <v>1</v>
      </c>
      <c r="C956" s="29" t="s">
        <v>32</v>
      </c>
      <c r="D956" s="29" t="s">
        <v>677</v>
      </c>
      <c r="E956" s="29" t="s">
        <v>679</v>
      </c>
      <c r="F956" s="302">
        <v>126</v>
      </c>
      <c r="G956" s="29" t="s">
        <v>55</v>
      </c>
      <c r="H956" s="319">
        <f>H955+1</f>
        <v>35</v>
      </c>
      <c r="I956" s="28">
        <v>34</v>
      </c>
      <c r="J956" s="181">
        <v>16</v>
      </c>
      <c r="K956" s="181"/>
      <c r="L956" s="182"/>
      <c r="M956" s="183">
        <f t="shared" si="754"/>
        <v>0</v>
      </c>
      <c r="N956" s="271">
        <f>IF(J956=0,0,(K956-L956)/J956)</f>
        <v>0</v>
      </c>
      <c r="O956" s="181"/>
      <c r="P956" s="319">
        <f>COUNTA(C956:C985)</f>
        <v>30</v>
      </c>
      <c r="Q956" s="319">
        <v>2</v>
      </c>
      <c r="R956" s="319">
        <f>SUM(K956:K985)</f>
        <v>0</v>
      </c>
      <c r="S956" s="198">
        <f>SUM(L956:L985)</f>
        <v>0</v>
      </c>
      <c r="T956" s="30"/>
    </row>
    <row r="957" spans="1:20" s="29" customFormat="1" ht="15.75">
      <c r="A957" s="318">
        <f t="shared" ref="A957:A985" si="756">A956</f>
        <v>42954</v>
      </c>
      <c r="B957" s="319">
        <f t="shared" ref="B957:B985" si="757">B956+1</f>
        <v>2</v>
      </c>
      <c r="C957" s="88" t="s">
        <v>476</v>
      </c>
      <c r="D957" s="88" t="s">
        <v>682</v>
      </c>
      <c r="E957" s="29" t="s">
        <v>674</v>
      </c>
      <c r="F957" s="302">
        <v>111</v>
      </c>
      <c r="G957" s="39" t="s">
        <v>55</v>
      </c>
      <c r="H957" s="319">
        <f t="shared" si="653"/>
        <v>35</v>
      </c>
      <c r="I957" s="28">
        <v>24</v>
      </c>
      <c r="J957" s="181">
        <v>16</v>
      </c>
      <c r="K957" s="181"/>
      <c r="L957" s="182"/>
      <c r="M957" s="183">
        <f t="shared" si="754"/>
        <v>0</v>
      </c>
      <c r="N957" s="271">
        <f t="shared" ref="N957" si="758">IF(J957=0,0,(K957-L957)/J957)</f>
        <v>0</v>
      </c>
      <c r="O957" s="181"/>
      <c r="P957" s="319">
        <f t="shared" ref="P957:R957" si="759">P956</f>
        <v>30</v>
      </c>
      <c r="Q957" s="319">
        <f t="shared" si="759"/>
        <v>2</v>
      </c>
      <c r="R957" s="319">
        <f t="shared" si="759"/>
        <v>0</v>
      </c>
      <c r="S957" s="29" t="s">
        <v>463</v>
      </c>
    </row>
    <row r="958" spans="1:20" s="29" customFormat="1" ht="15.75">
      <c r="A958" s="318">
        <f t="shared" si="756"/>
        <v>42954</v>
      </c>
      <c r="B958" s="319">
        <f t="shared" si="757"/>
        <v>3</v>
      </c>
      <c r="C958" s="29" t="s">
        <v>685</v>
      </c>
      <c r="D958" s="29" t="s">
        <v>684</v>
      </c>
      <c r="E958" s="29" t="s">
        <v>674</v>
      </c>
      <c r="F958" s="303">
        <v>105</v>
      </c>
      <c r="G958" s="29" t="s">
        <v>55</v>
      </c>
      <c r="H958" s="319">
        <f t="shared" si="653"/>
        <v>35</v>
      </c>
      <c r="I958" s="28">
        <v>7</v>
      </c>
      <c r="J958" s="181">
        <v>16</v>
      </c>
      <c r="K958" s="181"/>
      <c r="L958" s="182"/>
      <c r="M958" s="183">
        <f t="shared" si="754"/>
        <v>0</v>
      </c>
      <c r="N958" s="271">
        <f>IF(J958=0,0,(K958-L958)/J958)</f>
        <v>0</v>
      </c>
      <c r="O958" s="181"/>
      <c r="P958" s="319">
        <f t="shared" ref="P958:R958" si="760">P957</f>
        <v>30</v>
      </c>
      <c r="Q958" s="319">
        <f t="shared" si="760"/>
        <v>2</v>
      </c>
      <c r="R958" s="319">
        <f t="shared" si="760"/>
        <v>0</v>
      </c>
      <c r="S958" s="183">
        <f>AVERAGE(M956:M985)</f>
        <v>0</v>
      </c>
      <c r="T958" s="30"/>
    </row>
    <row r="959" spans="1:20" s="29" customFormat="1" ht="15.75">
      <c r="A959" s="318">
        <f t="shared" si="756"/>
        <v>42954</v>
      </c>
      <c r="B959" s="319">
        <f t="shared" si="757"/>
        <v>4</v>
      </c>
      <c r="C959" s="29" t="s">
        <v>689</v>
      </c>
      <c r="D959" s="29" t="s">
        <v>745</v>
      </c>
      <c r="F959" s="303">
        <v>105</v>
      </c>
      <c r="G959" s="29" t="s">
        <v>55</v>
      </c>
      <c r="H959" s="319">
        <f t="shared" si="653"/>
        <v>35</v>
      </c>
      <c r="I959" s="28">
        <v>13</v>
      </c>
      <c r="J959" s="181">
        <v>16</v>
      </c>
      <c r="K959" s="181"/>
      <c r="L959" s="182"/>
      <c r="M959" s="183">
        <f>IF(J959=0,0,(K959)/J959)</f>
        <v>0</v>
      </c>
      <c r="N959" s="271">
        <f>IF(J959=0,0,(K959-L959)/J959)</f>
        <v>0</v>
      </c>
      <c r="O959" s="181"/>
      <c r="P959" s="319">
        <f t="shared" ref="P959:R959" si="761">P958</f>
        <v>30</v>
      </c>
      <c r="Q959" s="319">
        <f t="shared" si="761"/>
        <v>2</v>
      </c>
      <c r="R959" s="319">
        <f t="shared" si="761"/>
        <v>0</v>
      </c>
      <c r="S959" s="29" t="s">
        <v>491</v>
      </c>
    </row>
    <row r="960" spans="1:20" s="29" customFormat="1" ht="15.75">
      <c r="A960" s="318">
        <f t="shared" si="756"/>
        <v>42954</v>
      </c>
      <c r="B960" s="319">
        <f t="shared" si="757"/>
        <v>5</v>
      </c>
      <c r="C960" s="29" t="s">
        <v>389</v>
      </c>
      <c r="D960" s="29" t="s">
        <v>743</v>
      </c>
      <c r="E960" s="29" t="s">
        <v>674</v>
      </c>
      <c r="F960" s="302">
        <v>103</v>
      </c>
      <c r="G960" s="29" t="s">
        <v>55</v>
      </c>
      <c r="H960" s="319">
        <f t="shared" si="653"/>
        <v>35</v>
      </c>
      <c r="I960" s="28">
        <v>24</v>
      </c>
      <c r="J960" s="181">
        <v>16</v>
      </c>
      <c r="K960" s="181"/>
      <c r="L960" s="182"/>
      <c r="M960" s="183">
        <f t="shared" ref="M960:M963" si="762">IF(J960=0,0,(K960)/J960)</f>
        <v>0</v>
      </c>
      <c r="N960" s="271">
        <f t="shared" ref="N960:N963" si="763">IF(J960=0,0,(K960-L960)/J960)</f>
        <v>0</v>
      </c>
      <c r="O960" s="181"/>
      <c r="P960" s="319">
        <f t="shared" ref="P960:R960" si="764">P959</f>
        <v>30</v>
      </c>
      <c r="Q960" s="319">
        <f t="shared" si="764"/>
        <v>2</v>
      </c>
      <c r="R960" s="319">
        <f t="shared" si="764"/>
        <v>0</v>
      </c>
      <c r="S960" s="183">
        <f>AVERAGE(F956:F985)</f>
        <v>86.033333333333331</v>
      </c>
    </row>
    <row r="961" spans="1:19" s="29" customFormat="1" ht="15.75">
      <c r="A961" s="318">
        <f t="shared" si="756"/>
        <v>42954</v>
      </c>
      <c r="B961" s="319">
        <f t="shared" si="757"/>
        <v>6</v>
      </c>
      <c r="C961" s="29" t="s">
        <v>387</v>
      </c>
      <c r="D961" s="29" t="s">
        <v>690</v>
      </c>
      <c r="E961" s="29" t="s">
        <v>674</v>
      </c>
      <c r="F961" s="303">
        <v>99</v>
      </c>
      <c r="G961" s="29" t="s">
        <v>56</v>
      </c>
      <c r="H961" s="319">
        <f t="shared" si="653"/>
        <v>35</v>
      </c>
      <c r="I961" s="28">
        <v>25</v>
      </c>
      <c r="J961" s="181">
        <v>16</v>
      </c>
      <c r="K961" s="181"/>
      <c r="L961" s="182"/>
      <c r="M961" s="183">
        <f t="shared" si="762"/>
        <v>0</v>
      </c>
      <c r="N961" s="271">
        <f t="shared" si="763"/>
        <v>0</v>
      </c>
      <c r="O961" s="181"/>
      <c r="P961" s="319">
        <f t="shared" ref="P961:R961" si="765">P960</f>
        <v>30</v>
      </c>
      <c r="Q961" s="319">
        <f t="shared" si="765"/>
        <v>2</v>
      </c>
      <c r="R961" s="319">
        <f t="shared" si="765"/>
        <v>0</v>
      </c>
      <c r="S961" s="29" t="s">
        <v>625</v>
      </c>
    </row>
    <row r="962" spans="1:19" s="29" customFormat="1" ht="15.75">
      <c r="A962" s="318">
        <f t="shared" si="756"/>
        <v>42954</v>
      </c>
      <c r="B962" s="319">
        <f t="shared" si="757"/>
        <v>7</v>
      </c>
      <c r="C962" s="29" t="s">
        <v>660</v>
      </c>
      <c r="D962" s="29" t="s">
        <v>692</v>
      </c>
      <c r="E962" s="29" t="s">
        <v>674</v>
      </c>
      <c r="F962" s="302">
        <v>98</v>
      </c>
      <c r="G962" s="29" t="s">
        <v>55</v>
      </c>
      <c r="H962" s="319">
        <f t="shared" si="653"/>
        <v>35</v>
      </c>
      <c r="I962" s="28">
        <v>8</v>
      </c>
      <c r="J962" s="181">
        <v>16</v>
      </c>
      <c r="K962" s="181"/>
      <c r="L962" s="182"/>
      <c r="M962" s="183">
        <f t="shared" si="762"/>
        <v>0</v>
      </c>
      <c r="N962" s="271">
        <f t="shared" si="763"/>
        <v>0</v>
      </c>
      <c r="O962" s="181"/>
      <c r="P962" s="319">
        <f t="shared" ref="P962:R962" si="766">P961</f>
        <v>30</v>
      </c>
      <c r="Q962" s="319">
        <f t="shared" si="766"/>
        <v>2</v>
      </c>
      <c r="R962" s="319">
        <f t="shared" si="766"/>
        <v>0</v>
      </c>
      <c r="S962" s="183">
        <f>S958*P956*16</f>
        <v>0</v>
      </c>
    </row>
    <row r="963" spans="1:19" s="29" customFormat="1" ht="15.75">
      <c r="A963" s="318">
        <f t="shared" si="756"/>
        <v>42954</v>
      </c>
      <c r="B963" s="319">
        <f t="shared" si="757"/>
        <v>8</v>
      </c>
      <c r="C963" s="29" t="s">
        <v>782</v>
      </c>
      <c r="D963" s="29" t="s">
        <v>774</v>
      </c>
      <c r="E963" s="29" t="s">
        <v>674</v>
      </c>
      <c r="F963" s="303">
        <v>94</v>
      </c>
      <c r="G963" s="29" t="s">
        <v>56</v>
      </c>
      <c r="H963" s="319">
        <f t="shared" si="653"/>
        <v>35</v>
      </c>
      <c r="I963" s="28">
        <v>17</v>
      </c>
      <c r="J963" s="181">
        <v>16</v>
      </c>
      <c r="K963" s="181"/>
      <c r="L963" s="182"/>
      <c r="M963" s="183">
        <f t="shared" si="762"/>
        <v>0</v>
      </c>
      <c r="N963" s="271">
        <f t="shared" si="763"/>
        <v>0</v>
      </c>
      <c r="O963" s="181"/>
      <c r="P963" s="319">
        <f t="shared" ref="P963:R963" si="767">P962</f>
        <v>30</v>
      </c>
      <c r="Q963" s="319">
        <f t="shared" si="767"/>
        <v>2</v>
      </c>
      <c r="R963" s="319">
        <f t="shared" si="767"/>
        <v>0</v>
      </c>
      <c r="S963" s="29" t="s">
        <v>505</v>
      </c>
    </row>
    <row r="964" spans="1:19" s="29" customFormat="1" ht="15.75">
      <c r="A964" s="318">
        <f t="shared" si="756"/>
        <v>42954</v>
      </c>
      <c r="B964" s="319">
        <f t="shared" si="757"/>
        <v>9</v>
      </c>
      <c r="C964" s="29" t="s">
        <v>776</v>
      </c>
      <c r="D964" s="29" t="s">
        <v>740</v>
      </c>
      <c r="E964" s="29" t="s">
        <v>679</v>
      </c>
      <c r="F964" s="303">
        <v>93</v>
      </c>
      <c r="G964" s="29" t="s">
        <v>55</v>
      </c>
      <c r="H964" s="319">
        <f t="shared" si="653"/>
        <v>35</v>
      </c>
      <c r="I964" s="28">
        <v>10</v>
      </c>
      <c r="J964" s="181">
        <v>16</v>
      </c>
      <c r="K964" s="181"/>
      <c r="L964" s="182"/>
      <c r="M964" s="183">
        <f>IF(J964=0,0,(K964)/J964)</f>
        <v>0</v>
      </c>
      <c r="N964" s="271">
        <f>IF(J964=0,0,(K964-L964)/J964)</f>
        <v>0</v>
      </c>
      <c r="O964" s="181"/>
      <c r="P964" s="319">
        <f t="shared" ref="P964:R964" si="768">P963</f>
        <v>30</v>
      </c>
      <c r="Q964" s="319">
        <f t="shared" si="768"/>
        <v>2</v>
      </c>
      <c r="R964" s="319">
        <f t="shared" si="768"/>
        <v>0</v>
      </c>
      <c r="S964" s="183">
        <f>AVERAGE(I956:I985)</f>
        <v>17.600000000000001</v>
      </c>
    </row>
    <row r="965" spans="1:19" s="29" customFormat="1" ht="15.75">
      <c r="A965" s="318">
        <f t="shared" si="756"/>
        <v>42954</v>
      </c>
      <c r="B965" s="319">
        <f t="shared" si="757"/>
        <v>10</v>
      </c>
      <c r="C965" s="29" t="s">
        <v>746</v>
      </c>
      <c r="D965" s="29" t="s">
        <v>739</v>
      </c>
      <c r="E965" s="29" t="s">
        <v>674</v>
      </c>
      <c r="F965" s="303">
        <v>92</v>
      </c>
      <c r="G965" s="29" t="s">
        <v>55</v>
      </c>
      <c r="H965" s="319">
        <f t="shared" ref="H965:H985" si="769">H964</f>
        <v>35</v>
      </c>
      <c r="I965" s="28">
        <v>7</v>
      </c>
      <c r="J965" s="181">
        <v>16</v>
      </c>
      <c r="K965" s="181"/>
      <c r="L965" s="182"/>
      <c r="M965" s="183">
        <f t="shared" ref="M965" si="770">IF(J965=0,0,(K965)/J965)</f>
        <v>0</v>
      </c>
      <c r="N965" s="271">
        <f t="shared" ref="N965" si="771">IF(J965=0,0,(K965-L965)/J965)</f>
        <v>0</v>
      </c>
      <c r="O965" s="181"/>
      <c r="P965" s="319">
        <f t="shared" ref="P965:R965" si="772">P964</f>
        <v>30</v>
      </c>
      <c r="Q965" s="319">
        <f t="shared" si="772"/>
        <v>2</v>
      </c>
      <c r="R965" s="319">
        <f t="shared" si="772"/>
        <v>0</v>
      </c>
    </row>
    <row r="966" spans="1:19" s="29" customFormat="1" ht="15.75">
      <c r="A966" s="318">
        <f t="shared" si="756"/>
        <v>42954</v>
      </c>
      <c r="B966" s="319">
        <f t="shared" si="757"/>
        <v>11</v>
      </c>
      <c r="C966" s="29" t="s">
        <v>618</v>
      </c>
      <c r="D966" s="29" t="s">
        <v>698</v>
      </c>
      <c r="E966" s="29" t="s">
        <v>674</v>
      </c>
      <c r="F966" s="303">
        <v>91</v>
      </c>
      <c r="G966" s="29" t="s">
        <v>55</v>
      </c>
      <c r="H966" s="319">
        <f t="shared" si="769"/>
        <v>35</v>
      </c>
      <c r="I966" s="28">
        <v>10</v>
      </c>
      <c r="J966" s="181">
        <v>16</v>
      </c>
      <c r="K966" s="181"/>
      <c r="L966" s="182"/>
      <c r="M966" s="183">
        <f>IF(J966=0,0,(K966)/J966)</f>
        <v>0</v>
      </c>
      <c r="N966" s="271">
        <f>IF(J966=0,0,(K966-L966)/J966)</f>
        <v>0</v>
      </c>
      <c r="O966" s="181"/>
      <c r="P966" s="319">
        <f t="shared" ref="P966:R966" si="773">P965</f>
        <v>30</v>
      </c>
      <c r="Q966" s="319">
        <f t="shared" si="773"/>
        <v>2</v>
      </c>
      <c r="R966" s="319">
        <f t="shared" si="773"/>
        <v>0</v>
      </c>
    </row>
    <row r="967" spans="1:19" s="29" customFormat="1" ht="15.75">
      <c r="A967" s="318">
        <f t="shared" si="756"/>
        <v>42954</v>
      </c>
      <c r="B967" s="319">
        <f t="shared" si="757"/>
        <v>12</v>
      </c>
      <c r="C967" s="29" t="s">
        <v>760</v>
      </c>
      <c r="D967" s="29" t="s">
        <v>748</v>
      </c>
      <c r="F967" s="303">
        <v>91</v>
      </c>
      <c r="G967" s="29" t="s">
        <v>55</v>
      </c>
      <c r="H967" s="319">
        <f t="shared" si="769"/>
        <v>35</v>
      </c>
      <c r="I967" s="28">
        <v>7</v>
      </c>
      <c r="J967" s="181">
        <v>16</v>
      </c>
      <c r="K967" s="181"/>
      <c r="L967" s="182"/>
      <c r="M967" s="183">
        <f t="shared" ref="M967:M972" si="774">IF(J967=0,0,(K967)/J967)</f>
        <v>0</v>
      </c>
      <c r="N967" s="271">
        <f t="shared" ref="N967:N971" si="775">IF(J967=0,0,(K967-L967)/J967)</f>
        <v>0</v>
      </c>
      <c r="O967" s="181"/>
      <c r="P967" s="319">
        <f t="shared" ref="P967:R967" si="776">P966</f>
        <v>30</v>
      </c>
      <c r="Q967" s="319">
        <f t="shared" si="776"/>
        <v>2</v>
      </c>
      <c r="R967" s="319">
        <f t="shared" si="776"/>
        <v>0</v>
      </c>
      <c r="S967" s="183"/>
    </row>
    <row r="968" spans="1:19" s="29" customFormat="1" ht="15.75">
      <c r="A968" s="318">
        <f t="shared" si="756"/>
        <v>42954</v>
      </c>
      <c r="B968" s="319">
        <f t="shared" si="757"/>
        <v>13</v>
      </c>
      <c r="C968" s="29" t="s">
        <v>763</v>
      </c>
      <c r="D968" s="29" t="s">
        <v>699</v>
      </c>
      <c r="F968" s="305">
        <v>91</v>
      </c>
      <c r="G968" s="29" t="s">
        <v>56</v>
      </c>
      <c r="H968" s="319">
        <f t="shared" si="769"/>
        <v>35</v>
      </c>
      <c r="I968" s="28">
        <v>34</v>
      </c>
      <c r="J968" s="181">
        <v>16</v>
      </c>
      <c r="K968" s="181"/>
      <c r="L968" s="182"/>
      <c r="M968" s="183">
        <f t="shared" si="774"/>
        <v>0</v>
      </c>
      <c r="N968" s="271">
        <f t="shared" si="775"/>
        <v>0</v>
      </c>
      <c r="O968" s="181"/>
      <c r="P968" s="319">
        <f t="shared" ref="P968:R968" si="777">P967</f>
        <v>30</v>
      </c>
      <c r="Q968" s="319">
        <f t="shared" si="777"/>
        <v>2</v>
      </c>
      <c r="R968" s="319">
        <f t="shared" si="777"/>
        <v>0</v>
      </c>
    </row>
    <row r="969" spans="1:19" s="29" customFormat="1" ht="15.75">
      <c r="A969" s="318">
        <f t="shared" si="756"/>
        <v>42954</v>
      </c>
      <c r="B969" s="319">
        <f t="shared" si="757"/>
        <v>14</v>
      </c>
      <c r="C969" s="29" t="s">
        <v>41</v>
      </c>
      <c r="D969" s="29" t="s">
        <v>694</v>
      </c>
      <c r="E969" s="29" t="s">
        <v>695</v>
      </c>
      <c r="F969" s="302">
        <v>91</v>
      </c>
      <c r="G969" s="29" t="s">
        <v>55</v>
      </c>
      <c r="H969" s="319">
        <f t="shared" si="769"/>
        <v>35</v>
      </c>
      <c r="I969" s="28">
        <v>34</v>
      </c>
      <c r="J969" s="181">
        <v>16</v>
      </c>
      <c r="K969" s="181"/>
      <c r="L969" s="182"/>
      <c r="M969" s="183">
        <f t="shared" si="774"/>
        <v>0</v>
      </c>
      <c r="N969" s="271">
        <f t="shared" si="775"/>
        <v>0</v>
      </c>
      <c r="O969" s="181"/>
      <c r="P969" s="319">
        <f t="shared" ref="P969:R969" si="778">P968</f>
        <v>30</v>
      </c>
      <c r="Q969" s="319">
        <f t="shared" si="778"/>
        <v>2</v>
      </c>
      <c r="R969" s="319">
        <f t="shared" si="778"/>
        <v>0</v>
      </c>
      <c r="S969" s="28"/>
    </row>
    <row r="970" spans="1:19" s="29" customFormat="1" ht="15.75">
      <c r="A970" s="318">
        <f t="shared" si="756"/>
        <v>42954</v>
      </c>
      <c r="B970" s="319">
        <f t="shared" si="757"/>
        <v>15</v>
      </c>
      <c r="C970" s="31" t="s">
        <v>34</v>
      </c>
      <c r="D970" s="29" t="s">
        <v>705</v>
      </c>
      <c r="E970" s="29" t="s">
        <v>674</v>
      </c>
      <c r="F970" s="302">
        <v>89</v>
      </c>
      <c r="G970" s="29" t="s">
        <v>55</v>
      </c>
      <c r="H970" s="319">
        <f t="shared" si="769"/>
        <v>35</v>
      </c>
      <c r="I970" s="28">
        <v>32</v>
      </c>
      <c r="J970" s="181">
        <v>16</v>
      </c>
      <c r="K970" s="181"/>
      <c r="L970" s="182"/>
      <c r="M970" s="183">
        <f t="shared" si="774"/>
        <v>0</v>
      </c>
      <c r="N970" s="271">
        <f t="shared" si="775"/>
        <v>0</v>
      </c>
      <c r="O970" s="181"/>
      <c r="P970" s="319">
        <f t="shared" ref="P970:R970" si="779">P969</f>
        <v>30</v>
      </c>
      <c r="Q970" s="319">
        <f t="shared" si="779"/>
        <v>2</v>
      </c>
      <c r="R970" s="319">
        <f t="shared" si="779"/>
        <v>0</v>
      </c>
    </row>
    <row r="971" spans="1:19" s="29" customFormat="1" ht="15.75">
      <c r="A971" s="318">
        <f t="shared" si="756"/>
        <v>42954</v>
      </c>
      <c r="B971" s="319">
        <f t="shared" si="757"/>
        <v>16</v>
      </c>
      <c r="C971" s="29" t="s">
        <v>475</v>
      </c>
      <c r="D971" s="29" t="s">
        <v>709</v>
      </c>
      <c r="E971" s="29" t="s">
        <v>674</v>
      </c>
      <c r="F971" s="303">
        <v>89</v>
      </c>
      <c r="G971" s="29" t="s">
        <v>55</v>
      </c>
      <c r="H971" s="319">
        <f t="shared" si="769"/>
        <v>35</v>
      </c>
      <c r="I971" s="28">
        <v>16</v>
      </c>
      <c r="J971" s="181">
        <v>16</v>
      </c>
      <c r="K971" s="181"/>
      <c r="L971" s="182"/>
      <c r="M971" s="183">
        <f t="shared" si="774"/>
        <v>0</v>
      </c>
      <c r="N971" s="271">
        <f t="shared" si="775"/>
        <v>0</v>
      </c>
      <c r="O971" s="181"/>
      <c r="P971" s="319">
        <f t="shared" ref="P971:R972" si="780">P970</f>
        <v>30</v>
      </c>
      <c r="Q971" s="319">
        <f t="shared" si="780"/>
        <v>2</v>
      </c>
      <c r="R971" s="319">
        <f t="shared" si="780"/>
        <v>0</v>
      </c>
    </row>
    <row r="972" spans="1:19" s="29" customFormat="1" ht="15.75">
      <c r="A972" s="318">
        <f t="shared" si="756"/>
        <v>42954</v>
      </c>
      <c r="B972" s="319">
        <f t="shared" si="757"/>
        <v>17</v>
      </c>
      <c r="C972" s="195" t="s">
        <v>632</v>
      </c>
      <c r="D972" s="195" t="s">
        <v>764</v>
      </c>
      <c r="E972" s="195"/>
      <c r="F972" s="305">
        <v>86</v>
      </c>
      <c r="G972" s="29" t="s">
        <v>55</v>
      </c>
      <c r="H972" s="319">
        <f t="shared" si="769"/>
        <v>35</v>
      </c>
      <c r="I972" s="28">
        <v>5</v>
      </c>
      <c r="J972" s="181">
        <v>16</v>
      </c>
      <c r="K972" s="181"/>
      <c r="L972" s="182"/>
      <c r="M972" s="183">
        <f t="shared" si="774"/>
        <v>0</v>
      </c>
      <c r="N972" s="271">
        <f>IF(J972=0,0,(K972-L972)/J972)</f>
        <v>0</v>
      </c>
      <c r="O972" s="181"/>
      <c r="P972" s="319">
        <f t="shared" ref="P972:R972" si="781">P971</f>
        <v>30</v>
      </c>
      <c r="Q972" s="319">
        <f t="shared" si="781"/>
        <v>2</v>
      </c>
      <c r="R972" s="319">
        <f t="shared" si="781"/>
        <v>0</v>
      </c>
    </row>
    <row r="973" spans="1:19" s="29" customFormat="1" ht="15.75">
      <c r="A973" s="318">
        <f t="shared" si="756"/>
        <v>42954</v>
      </c>
      <c r="B973" s="319">
        <f t="shared" si="757"/>
        <v>18</v>
      </c>
      <c r="C973" s="88" t="s">
        <v>611</v>
      </c>
      <c r="D973" s="88" t="s">
        <v>736</v>
      </c>
      <c r="E973" s="29" t="s">
        <v>679</v>
      </c>
      <c r="F973" s="303">
        <v>85</v>
      </c>
      <c r="G973" s="29" t="s">
        <v>55</v>
      </c>
      <c r="H973" s="319">
        <f t="shared" si="769"/>
        <v>35</v>
      </c>
      <c r="I973" s="28">
        <v>16</v>
      </c>
      <c r="J973" s="181">
        <v>16</v>
      </c>
      <c r="K973" s="181"/>
      <c r="L973" s="182"/>
      <c r="M973" s="183">
        <f>IF(J973=0,0,(K973)/J973)</f>
        <v>0</v>
      </c>
      <c r="N973" s="271">
        <f>IF(J973=0,0,(K973-L973)/J973)</f>
        <v>0</v>
      </c>
      <c r="O973" s="181"/>
      <c r="P973" s="319">
        <f t="shared" ref="P973:R973" si="782">P972</f>
        <v>30</v>
      </c>
      <c r="Q973" s="319">
        <f t="shared" si="782"/>
        <v>2</v>
      </c>
      <c r="R973" s="319">
        <f t="shared" si="782"/>
        <v>0</v>
      </c>
    </row>
    <row r="974" spans="1:19" s="29" customFormat="1" ht="15.75">
      <c r="A974" s="318">
        <f t="shared" si="756"/>
        <v>42954</v>
      </c>
      <c r="B974" s="319">
        <f t="shared" si="757"/>
        <v>19</v>
      </c>
      <c r="C974" s="88" t="s">
        <v>437</v>
      </c>
      <c r="D974" s="88" t="s">
        <v>710</v>
      </c>
      <c r="E974" s="29" t="s">
        <v>674</v>
      </c>
      <c r="F974" s="303">
        <v>85</v>
      </c>
      <c r="G974" s="29" t="s">
        <v>55</v>
      </c>
      <c r="H974" s="319">
        <f t="shared" si="769"/>
        <v>35</v>
      </c>
      <c r="I974" s="28">
        <v>19</v>
      </c>
      <c r="J974" s="181">
        <v>16</v>
      </c>
      <c r="K974" s="181"/>
      <c r="L974" s="182"/>
      <c r="M974" s="183">
        <f>IF(J974=0,0,(K974)/J974)</f>
        <v>0</v>
      </c>
      <c r="N974" s="271">
        <f>IF(J974=0,0,(K974-L974)/J974)</f>
        <v>0</v>
      </c>
      <c r="O974" s="181"/>
      <c r="P974" s="319">
        <f t="shared" ref="P974:R974" si="783">P973</f>
        <v>30</v>
      </c>
      <c r="Q974" s="319">
        <f t="shared" si="783"/>
        <v>2</v>
      </c>
      <c r="R974" s="319">
        <f t="shared" si="783"/>
        <v>0</v>
      </c>
    </row>
    <row r="975" spans="1:19" s="29" customFormat="1" ht="15.75">
      <c r="A975" s="318">
        <f t="shared" si="756"/>
        <v>42954</v>
      </c>
      <c r="B975" s="319">
        <f t="shared" si="757"/>
        <v>20</v>
      </c>
      <c r="C975" s="88" t="s">
        <v>439</v>
      </c>
      <c r="D975" s="88" t="s">
        <v>765</v>
      </c>
      <c r="E975" s="29" t="s">
        <v>674</v>
      </c>
      <c r="F975" s="89">
        <v>82</v>
      </c>
      <c r="G975" s="29" t="s">
        <v>55</v>
      </c>
      <c r="H975" s="319">
        <f t="shared" si="769"/>
        <v>35</v>
      </c>
      <c r="I975" s="28">
        <v>19</v>
      </c>
      <c r="J975" s="181">
        <v>16</v>
      </c>
      <c r="K975" s="181"/>
      <c r="L975" s="182"/>
      <c r="M975" s="183">
        <f t="shared" ref="M975:M977" si="784">IF(J975=0,0,(K975)/J975)</f>
        <v>0</v>
      </c>
      <c r="N975" s="271">
        <f t="shared" ref="N975:N985" si="785">IF(J975=0,0,(K975-L975)/J975)</f>
        <v>0</v>
      </c>
      <c r="O975" s="181"/>
      <c r="P975" s="319">
        <f t="shared" ref="P975:R975" si="786">P974</f>
        <v>30</v>
      </c>
      <c r="Q975" s="319">
        <f t="shared" si="786"/>
        <v>2</v>
      </c>
      <c r="R975" s="319">
        <f t="shared" si="786"/>
        <v>0</v>
      </c>
    </row>
    <row r="976" spans="1:19" s="29" customFormat="1" ht="15.75">
      <c r="A976" s="318">
        <f t="shared" si="756"/>
        <v>42954</v>
      </c>
      <c r="B976" s="319">
        <f t="shared" si="757"/>
        <v>21</v>
      </c>
      <c r="C976" s="63" t="s">
        <v>783</v>
      </c>
      <c r="D976" s="63"/>
      <c r="E976" s="121"/>
      <c r="F976" s="89">
        <v>81</v>
      </c>
      <c r="G976" s="29" t="s">
        <v>381</v>
      </c>
      <c r="H976" s="319">
        <f t="shared" si="769"/>
        <v>35</v>
      </c>
      <c r="I976" s="28">
        <v>1</v>
      </c>
      <c r="J976" s="181">
        <v>16</v>
      </c>
      <c r="K976" s="181"/>
      <c r="L976" s="182"/>
      <c r="M976" s="183">
        <f t="shared" ref="M976" si="787">IF(J976=0,0,(K976)/J976)</f>
        <v>0</v>
      </c>
      <c r="N976" s="271">
        <f t="shared" ref="N976" si="788">IF(J976=0,0,(K976-L976)/J976)</f>
        <v>0</v>
      </c>
      <c r="O976" s="181"/>
      <c r="P976" s="319">
        <f t="shared" ref="P976:R976" si="789">P975</f>
        <v>30</v>
      </c>
      <c r="Q976" s="319">
        <f t="shared" si="789"/>
        <v>2</v>
      </c>
      <c r="R976" s="319">
        <f t="shared" si="789"/>
        <v>0</v>
      </c>
    </row>
    <row r="977" spans="1:19" s="29" customFormat="1" ht="15.75">
      <c r="A977" s="318">
        <f t="shared" si="756"/>
        <v>42954</v>
      </c>
      <c r="B977" s="319">
        <f t="shared" si="757"/>
        <v>22</v>
      </c>
      <c r="C977" s="88" t="s">
        <v>50</v>
      </c>
      <c r="D977" s="88" t="s">
        <v>50</v>
      </c>
      <c r="E977" s="29" t="s">
        <v>674</v>
      </c>
      <c r="F977" s="306">
        <v>80</v>
      </c>
      <c r="G977" s="39" t="s">
        <v>56</v>
      </c>
      <c r="H977" s="319">
        <f t="shared" si="769"/>
        <v>35</v>
      </c>
      <c r="I977" s="28">
        <v>35</v>
      </c>
      <c r="J977" s="181">
        <v>16</v>
      </c>
      <c r="K977" s="181"/>
      <c r="L977" s="182"/>
      <c r="M977" s="183">
        <f t="shared" si="784"/>
        <v>0</v>
      </c>
      <c r="N977" s="271">
        <f t="shared" si="785"/>
        <v>0</v>
      </c>
      <c r="O977" s="181"/>
      <c r="P977" s="319">
        <f t="shared" ref="P977:R977" si="790">P976</f>
        <v>30</v>
      </c>
      <c r="Q977" s="319">
        <f t="shared" si="790"/>
        <v>2</v>
      </c>
      <c r="R977" s="319">
        <f t="shared" si="790"/>
        <v>0</v>
      </c>
    </row>
    <row r="978" spans="1:19" s="29" customFormat="1" ht="15.75">
      <c r="A978" s="318">
        <f t="shared" si="756"/>
        <v>42954</v>
      </c>
      <c r="B978" s="319">
        <f t="shared" si="757"/>
        <v>23</v>
      </c>
      <c r="C978" s="238" t="s">
        <v>724</v>
      </c>
      <c r="D978" s="238" t="s">
        <v>717</v>
      </c>
      <c r="E978" s="29" t="s">
        <v>679</v>
      </c>
      <c r="F978" s="306">
        <v>77</v>
      </c>
      <c r="G978" s="29" t="s">
        <v>55</v>
      </c>
      <c r="H978" s="319">
        <f t="shared" si="769"/>
        <v>35</v>
      </c>
      <c r="I978" s="241">
        <v>18</v>
      </c>
      <c r="J978" s="181">
        <v>16</v>
      </c>
      <c r="K978" s="242"/>
      <c r="L978" s="243"/>
      <c r="M978" s="244">
        <f>IF(J978=0,0,(K978)/J978)</f>
        <v>0</v>
      </c>
      <c r="N978" s="272">
        <f t="shared" si="785"/>
        <v>0</v>
      </c>
      <c r="O978" s="181"/>
      <c r="P978" s="319">
        <f t="shared" ref="P978:R978" si="791">P977</f>
        <v>30</v>
      </c>
      <c r="Q978" s="319">
        <f t="shared" si="791"/>
        <v>2</v>
      </c>
      <c r="R978" s="319">
        <f t="shared" si="791"/>
        <v>0</v>
      </c>
    </row>
    <row r="979" spans="1:19" s="29" customFormat="1" ht="15.75">
      <c r="A979" s="318">
        <f t="shared" si="756"/>
        <v>42954</v>
      </c>
      <c r="B979" s="319">
        <f t="shared" si="757"/>
        <v>24</v>
      </c>
      <c r="C979" s="238" t="s">
        <v>470</v>
      </c>
      <c r="D979" s="238" t="s">
        <v>769</v>
      </c>
      <c r="E979" s="29" t="s">
        <v>679</v>
      </c>
      <c r="F979" s="306">
        <v>72</v>
      </c>
      <c r="G979" s="29" t="s">
        <v>56</v>
      </c>
      <c r="H979" s="319">
        <f t="shared" si="769"/>
        <v>35</v>
      </c>
      <c r="I979" s="28">
        <v>31</v>
      </c>
      <c r="J979" s="181">
        <v>16</v>
      </c>
      <c r="K979" s="181"/>
      <c r="L979" s="182"/>
      <c r="M979" s="244">
        <f>IF(J979=0,0,(K979)/J979)</f>
        <v>0</v>
      </c>
      <c r="N979" s="272">
        <f t="shared" si="785"/>
        <v>0</v>
      </c>
      <c r="O979" s="181"/>
      <c r="P979" s="319">
        <f t="shared" ref="P979:R979" si="792">P978</f>
        <v>30</v>
      </c>
      <c r="Q979" s="319">
        <f t="shared" si="792"/>
        <v>2</v>
      </c>
      <c r="R979" s="319">
        <f t="shared" si="792"/>
        <v>0</v>
      </c>
    </row>
    <row r="980" spans="1:19" s="29" customFormat="1" ht="15.75">
      <c r="A980" s="318">
        <f t="shared" si="756"/>
        <v>42954</v>
      </c>
      <c r="B980" s="319">
        <f t="shared" si="757"/>
        <v>25</v>
      </c>
      <c r="C980" s="238" t="s">
        <v>725</v>
      </c>
      <c r="D980" s="238" t="s">
        <v>716</v>
      </c>
      <c r="F980" s="239">
        <v>73</v>
      </c>
      <c r="G980" s="240" t="s">
        <v>381</v>
      </c>
      <c r="H980" s="319">
        <f t="shared" si="769"/>
        <v>35</v>
      </c>
      <c r="I980" s="28">
        <v>7</v>
      </c>
      <c r="J980" s="181">
        <v>16</v>
      </c>
      <c r="K980" s="181"/>
      <c r="L980" s="182"/>
      <c r="M980" s="183">
        <f t="shared" ref="M980" si="793">IF(J980=0,0,(K980)/J980)</f>
        <v>0</v>
      </c>
      <c r="N980" s="271">
        <f t="shared" si="785"/>
        <v>0</v>
      </c>
      <c r="O980" s="181"/>
      <c r="P980" s="319">
        <f t="shared" ref="P980:R980" si="794">P979</f>
        <v>30</v>
      </c>
      <c r="Q980" s="319">
        <f t="shared" si="794"/>
        <v>2</v>
      </c>
      <c r="R980" s="319">
        <f t="shared" si="794"/>
        <v>0</v>
      </c>
    </row>
    <row r="981" spans="1:19" s="29" customFormat="1" ht="15.75">
      <c r="A981" s="318">
        <f t="shared" si="756"/>
        <v>42954</v>
      </c>
      <c r="B981" s="319">
        <f t="shared" si="757"/>
        <v>26</v>
      </c>
      <c r="C981" s="238" t="s">
        <v>722</v>
      </c>
      <c r="D981" s="238" t="s">
        <v>722</v>
      </c>
      <c r="E981" s="29" t="s">
        <v>674</v>
      </c>
      <c r="F981" s="306">
        <v>69</v>
      </c>
      <c r="G981" s="29" t="s">
        <v>55</v>
      </c>
      <c r="H981" s="319">
        <f t="shared" si="769"/>
        <v>35</v>
      </c>
      <c r="I981" s="241">
        <v>7</v>
      </c>
      <c r="J981" s="181">
        <v>16</v>
      </c>
      <c r="K981" s="242"/>
      <c r="L981" s="243"/>
      <c r="M981" s="244">
        <f>IF(J981=0,0,(K981)/J981)</f>
        <v>0</v>
      </c>
      <c r="N981" s="272">
        <f t="shared" si="785"/>
        <v>0</v>
      </c>
      <c r="O981" s="181"/>
      <c r="P981" s="319">
        <f t="shared" ref="P981:R981" si="795">P980</f>
        <v>30</v>
      </c>
      <c r="Q981" s="319">
        <f t="shared" si="795"/>
        <v>2</v>
      </c>
      <c r="R981" s="319">
        <f t="shared" si="795"/>
        <v>0</v>
      </c>
    </row>
    <row r="982" spans="1:19" s="29" customFormat="1" ht="15.75">
      <c r="A982" s="318">
        <f t="shared" si="756"/>
        <v>42954</v>
      </c>
      <c r="B982" s="319">
        <f t="shared" si="757"/>
        <v>27</v>
      </c>
      <c r="C982" s="121" t="s">
        <v>784</v>
      </c>
      <c r="D982" s="121" t="s">
        <v>785</v>
      </c>
      <c r="E982" s="121"/>
      <c r="F982" s="89">
        <v>61</v>
      </c>
      <c r="G982" s="29" t="s">
        <v>381</v>
      </c>
      <c r="H982" s="319">
        <f t="shared" si="769"/>
        <v>35</v>
      </c>
      <c r="I982" s="241">
        <v>1</v>
      </c>
      <c r="J982" s="181">
        <v>16</v>
      </c>
      <c r="K982" s="242"/>
      <c r="L982" s="243"/>
      <c r="M982" s="244">
        <f>IF(J982=0,0,(K982)/J982)</f>
        <v>0</v>
      </c>
      <c r="N982" s="272">
        <f t="shared" si="785"/>
        <v>0</v>
      </c>
      <c r="O982" s="181"/>
      <c r="P982" s="319">
        <f t="shared" ref="P982:R982" si="796">P981</f>
        <v>30</v>
      </c>
      <c r="Q982" s="319">
        <f t="shared" si="796"/>
        <v>2</v>
      </c>
      <c r="R982" s="319">
        <f t="shared" si="796"/>
        <v>0</v>
      </c>
    </row>
    <row r="983" spans="1:19" s="29" customFormat="1" ht="15.75">
      <c r="A983" s="318">
        <f t="shared" si="756"/>
        <v>42954</v>
      </c>
      <c r="B983" s="319">
        <f t="shared" si="757"/>
        <v>28</v>
      </c>
      <c r="C983" s="29" t="s">
        <v>750</v>
      </c>
      <c r="D983" s="29" t="s">
        <v>786</v>
      </c>
      <c r="E983" s="29" t="s">
        <v>674</v>
      </c>
      <c r="F983" s="303">
        <v>61</v>
      </c>
      <c r="G983" s="29" t="s">
        <v>55</v>
      </c>
      <c r="H983" s="319">
        <f t="shared" si="769"/>
        <v>35</v>
      </c>
      <c r="I983" s="28">
        <v>32</v>
      </c>
      <c r="J983" s="181">
        <v>16</v>
      </c>
      <c r="K983" s="181"/>
      <c r="L983" s="182"/>
      <c r="M983" s="183">
        <f>IF(J983=0,0,(K983)/J983)</f>
        <v>0</v>
      </c>
      <c r="N983" s="271">
        <f t="shared" si="785"/>
        <v>0</v>
      </c>
      <c r="O983" s="181"/>
      <c r="P983" s="319">
        <f t="shared" ref="P983:R983" si="797">P982</f>
        <v>30</v>
      </c>
      <c r="Q983" s="319">
        <f t="shared" si="797"/>
        <v>2</v>
      </c>
      <c r="R983" s="319">
        <f t="shared" si="797"/>
        <v>0</v>
      </c>
    </row>
    <row r="984" spans="1:19" s="29" customFormat="1" ht="15.75">
      <c r="A984" s="318">
        <f t="shared" si="756"/>
        <v>42954</v>
      </c>
      <c r="B984" s="319">
        <f t="shared" si="757"/>
        <v>29</v>
      </c>
      <c r="C984" s="29" t="s">
        <v>777</v>
      </c>
      <c r="D984" s="29" t="s">
        <v>777</v>
      </c>
      <c r="E984" s="29" t="s">
        <v>674</v>
      </c>
      <c r="F984" s="306">
        <v>53</v>
      </c>
      <c r="G984" s="29" t="s">
        <v>294</v>
      </c>
      <c r="H984" s="319">
        <f t="shared" si="769"/>
        <v>35</v>
      </c>
      <c r="I984" s="28">
        <v>2</v>
      </c>
      <c r="J984" s="181">
        <v>16</v>
      </c>
      <c r="K984" s="181"/>
      <c r="L984" s="182"/>
      <c r="M984" s="183">
        <f>IF(J984=0,0,(K984)/J984)</f>
        <v>0</v>
      </c>
      <c r="N984" s="271">
        <f t="shared" si="785"/>
        <v>0</v>
      </c>
      <c r="O984" s="181"/>
      <c r="P984" s="319">
        <f t="shared" ref="P984:R984" si="798">P983</f>
        <v>30</v>
      </c>
      <c r="Q984" s="319">
        <f t="shared" si="798"/>
        <v>2</v>
      </c>
      <c r="R984" s="319">
        <f t="shared" si="798"/>
        <v>0</v>
      </c>
    </row>
    <row r="985" spans="1:19" s="29" customFormat="1" ht="16.149999999999999" thickBot="1">
      <c r="A985" s="320">
        <f t="shared" si="756"/>
        <v>42954</v>
      </c>
      <c r="B985" s="321">
        <f t="shared" si="757"/>
        <v>30</v>
      </c>
      <c r="C985" s="133" t="s">
        <v>721</v>
      </c>
      <c r="D985" s="133" t="s">
        <v>757</v>
      </c>
      <c r="E985" s="133" t="s">
        <v>679</v>
      </c>
      <c r="F985" s="308">
        <v>48</v>
      </c>
      <c r="G985" s="309" t="s">
        <v>768</v>
      </c>
      <c r="H985" s="321">
        <f t="shared" si="769"/>
        <v>35</v>
      </c>
      <c r="I985" s="128">
        <v>33</v>
      </c>
      <c r="J985" s="190">
        <v>16</v>
      </c>
      <c r="K985" s="190"/>
      <c r="L985" s="191"/>
      <c r="M985" s="192">
        <f t="shared" ref="M985" si="799">IF(J985=0,0,(K985)/J985)</f>
        <v>0</v>
      </c>
      <c r="N985" s="273">
        <f t="shared" si="785"/>
        <v>0</v>
      </c>
      <c r="O985" s="190"/>
      <c r="P985" s="321">
        <f t="shared" ref="P985:R985" si="800">P984</f>
        <v>30</v>
      </c>
      <c r="Q985" s="321">
        <f t="shared" si="800"/>
        <v>2</v>
      </c>
      <c r="R985" s="321">
        <f t="shared" si="800"/>
        <v>0</v>
      </c>
      <c r="S985" s="133"/>
    </row>
    <row r="986" spans="1:19" ht="15.4" thickTop="1"/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33"/>
  <sheetViews>
    <sheetView zoomScale="80" zoomScaleNormal="80" workbookViewId="0">
      <pane ySplit="1" topLeftCell="A125" activePane="bottomLeft" state="frozen"/>
      <selection pane="bottomLeft" activeCell="W158" sqref="W158"/>
    </sheetView>
  </sheetViews>
  <sheetFormatPr defaultRowHeight="15"/>
  <cols>
    <col min="1" max="1" width="5.2109375" customWidth="1"/>
    <col min="2" max="2" width="12.5" customWidth="1"/>
    <col min="3" max="3" width="5.5" customWidth="1"/>
    <col min="4" max="4" width="9.35546875" bestFit="1" customWidth="1"/>
    <col min="5" max="5" width="7.35546875" customWidth="1"/>
    <col min="6" max="8" width="8.7109375" hidden="1" customWidth="1"/>
    <col min="9" max="9" width="8.35546875" hidden="1" customWidth="1"/>
    <col min="10" max="10" width="9.35546875" bestFit="1" customWidth="1"/>
    <col min="11" max="11" width="10.7109375" hidden="1" customWidth="1"/>
    <col min="12" max="13" width="9.35546875" bestFit="1" customWidth="1"/>
    <col min="14" max="14" width="9.35546875" hidden="1" customWidth="1"/>
    <col min="15" max="19" width="10.7109375" bestFit="1" customWidth="1"/>
    <col min="20" max="20" width="9.35546875" bestFit="1" customWidth="1"/>
    <col min="21" max="21" width="6.85546875" hidden="1" customWidth="1"/>
  </cols>
  <sheetData>
    <row r="1" spans="1:26" s="170" customFormat="1" ht="15.75">
      <c r="A1" s="168" t="s">
        <v>252</v>
      </c>
      <c r="B1" s="171" t="s">
        <v>0</v>
      </c>
      <c r="C1" s="168" t="s">
        <v>26</v>
      </c>
      <c r="D1" s="169" t="s">
        <v>62</v>
      </c>
      <c r="E1" s="168" t="s">
        <v>316</v>
      </c>
      <c r="F1" s="168" t="s">
        <v>317</v>
      </c>
      <c r="G1" s="168" t="s">
        <v>318</v>
      </c>
      <c r="H1" s="168" t="s">
        <v>319</v>
      </c>
      <c r="I1" s="172" t="s">
        <v>97</v>
      </c>
      <c r="J1" s="171" t="s">
        <v>94</v>
      </c>
      <c r="K1" s="171" t="s">
        <v>81</v>
      </c>
      <c r="L1" s="171" t="s">
        <v>82</v>
      </c>
      <c r="M1" s="171" t="s">
        <v>88</v>
      </c>
      <c r="N1" s="171" t="s">
        <v>89</v>
      </c>
      <c r="O1" s="173" t="s">
        <v>104</v>
      </c>
      <c r="P1" s="171" t="s">
        <v>83</v>
      </c>
      <c r="Q1" s="171" t="s">
        <v>84</v>
      </c>
      <c r="R1" s="171" t="s">
        <v>85</v>
      </c>
      <c r="S1" s="171" t="s">
        <v>86</v>
      </c>
      <c r="T1" s="171" t="s">
        <v>426</v>
      </c>
      <c r="U1" s="13" t="s">
        <v>87</v>
      </c>
      <c r="V1" s="4"/>
      <c r="W1" s="4"/>
      <c r="X1" s="4"/>
      <c r="Y1" s="4"/>
      <c r="Z1" s="4"/>
    </row>
    <row r="2" spans="1:26" ht="15.7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210">
        <v>158</v>
      </c>
      <c r="U2" s="204">
        <v>128</v>
      </c>
    </row>
    <row r="34" spans="1:21" ht="15.7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210">
        <v>44</v>
      </c>
      <c r="U34" s="204">
        <v>114</v>
      </c>
    </row>
    <row r="67" spans="1:27" s="1" customFormat="1" ht="15.7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210">
        <v>117</v>
      </c>
      <c r="U67" s="85">
        <v>-73</v>
      </c>
      <c r="V67" s="4"/>
      <c r="W67" s="4"/>
      <c r="X67" s="4"/>
      <c r="Y67" s="4"/>
      <c r="Z67" s="4"/>
      <c r="AA67" s="4"/>
    </row>
    <row r="100" spans="1:28" s="1" customFormat="1" ht="15.7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210">
        <v>196</v>
      </c>
      <c r="U100" s="204">
        <v>9</v>
      </c>
      <c r="V100" s="4"/>
      <c r="W100" s="4"/>
      <c r="X100" s="4"/>
      <c r="Y100" s="4"/>
      <c r="Z100" s="4"/>
      <c r="AA100" s="4"/>
      <c r="AB100" s="4"/>
    </row>
    <row r="133" spans="1:20" ht="15.7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237">
        <v>57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07"/>
  <sheetViews>
    <sheetView zoomScaleNormal="100" workbookViewId="0">
      <pane ySplit="1" topLeftCell="A77" activePane="bottomLeft" state="frozen"/>
      <selection pane="bottomLeft" activeCell="P88" sqref="P88"/>
    </sheetView>
  </sheetViews>
  <sheetFormatPr defaultColWidth="9" defaultRowHeight="15"/>
  <cols>
    <col min="1" max="1" width="5.35546875" style="5" customWidth="1"/>
    <col min="2" max="2" width="7" style="5" customWidth="1"/>
    <col min="3" max="3" width="3.7109375" style="218" customWidth="1"/>
    <col min="4" max="4" width="17.5" style="1" customWidth="1"/>
    <col min="5" max="5" width="6.5" style="5" bestFit="1" customWidth="1"/>
    <col min="6" max="6" width="10.640625" style="1" bestFit="1" customWidth="1"/>
    <col min="7" max="7" width="9.35546875" style="5" customWidth="1"/>
    <col min="8" max="9" width="5.35546875" style="1" bestFit="1" customWidth="1"/>
    <col min="10" max="10" width="11.2109375" style="1" bestFit="1" customWidth="1"/>
    <col min="11" max="11" width="6.640625" style="5" bestFit="1" customWidth="1"/>
    <col min="12" max="12" width="34.3554687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35546875" style="16" bestFit="1" customWidth="1"/>
    <col min="17" max="17" width="9.140625" style="5" customWidth="1"/>
    <col min="18" max="16384" width="9" style="1"/>
  </cols>
  <sheetData>
    <row r="1" spans="1:19" ht="15.75">
      <c r="A1" s="8" t="s">
        <v>252</v>
      </c>
      <c r="B1" s="8" t="s">
        <v>261</v>
      </c>
      <c r="C1" s="171" t="s">
        <v>564</v>
      </c>
      <c r="D1" s="6" t="s">
        <v>98</v>
      </c>
      <c r="E1" s="8" t="s">
        <v>99</v>
      </c>
      <c r="F1" s="6" t="s">
        <v>234</v>
      </c>
      <c r="G1" s="8" t="s">
        <v>262</v>
      </c>
      <c r="H1" s="6" t="s">
        <v>127</v>
      </c>
      <c r="I1" s="6" t="s">
        <v>102</v>
      </c>
      <c r="J1" s="6" t="s">
        <v>175</v>
      </c>
      <c r="K1" s="8" t="s">
        <v>263</v>
      </c>
      <c r="L1" s="6" t="s">
        <v>101</v>
      </c>
      <c r="M1" s="15" t="s">
        <v>233</v>
      </c>
      <c r="N1" s="8" t="s">
        <v>100</v>
      </c>
      <c r="O1" s="15" t="s">
        <v>265</v>
      </c>
      <c r="P1" s="15" t="s">
        <v>266</v>
      </c>
      <c r="Q1" s="8" t="s">
        <v>250</v>
      </c>
      <c r="R1" s="11" t="s">
        <v>257</v>
      </c>
      <c r="S1" s="3">
        <f>SUM(Q:Q)</f>
        <v>245</v>
      </c>
    </row>
    <row r="2" spans="1:19">
      <c r="A2" s="5">
        <v>1</v>
      </c>
      <c r="B2" s="5">
        <v>1</v>
      </c>
      <c r="C2" s="219"/>
      <c r="D2" s="1" t="s">
        <v>105</v>
      </c>
      <c r="E2" s="5">
        <v>135</v>
      </c>
      <c r="F2" s="10">
        <v>5.0159722222222225</v>
      </c>
      <c r="G2" s="5">
        <v>4</v>
      </c>
      <c r="H2" s="1" t="s">
        <v>128</v>
      </c>
      <c r="I2" s="1" t="s">
        <v>107</v>
      </c>
      <c r="J2" s="1" t="s">
        <v>176</v>
      </c>
      <c r="K2" s="5">
        <v>4</v>
      </c>
      <c r="L2" s="1" t="s">
        <v>129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219"/>
      <c r="D3" s="1" t="s">
        <v>106</v>
      </c>
      <c r="E3" s="5">
        <v>128</v>
      </c>
      <c r="F3" s="10">
        <v>5.0159722222222225</v>
      </c>
      <c r="G3" s="5">
        <v>10</v>
      </c>
      <c r="H3" s="1" t="s">
        <v>139</v>
      </c>
      <c r="I3" s="1" t="s">
        <v>108</v>
      </c>
      <c r="J3" s="1" t="s">
        <v>177</v>
      </c>
      <c r="K3" s="5">
        <v>4</v>
      </c>
      <c r="L3" s="1" t="s">
        <v>563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219"/>
      <c r="D4" s="1" t="s">
        <v>106</v>
      </c>
      <c r="E4" s="5">
        <v>135</v>
      </c>
      <c r="F4" s="10">
        <v>5.0159722222222225</v>
      </c>
      <c r="G4" s="5">
        <v>11</v>
      </c>
      <c r="H4" s="1" t="s">
        <v>139</v>
      </c>
      <c r="I4" s="1" t="s">
        <v>108</v>
      </c>
      <c r="J4" s="1" t="s">
        <v>177</v>
      </c>
      <c r="K4" s="5">
        <v>4</v>
      </c>
      <c r="L4" s="1" t="s">
        <v>563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219"/>
      <c r="D5" s="1" t="s">
        <v>12</v>
      </c>
      <c r="E5" s="5">
        <v>128</v>
      </c>
      <c r="F5" s="12">
        <v>0.58333333333333337</v>
      </c>
      <c r="G5" s="5">
        <v>23</v>
      </c>
      <c r="H5" s="1" t="s">
        <v>128</v>
      </c>
      <c r="I5" s="1" t="s">
        <v>107</v>
      </c>
      <c r="J5" s="1" t="s">
        <v>178</v>
      </c>
      <c r="K5" s="5">
        <v>23</v>
      </c>
      <c r="L5" s="1" t="s">
        <v>556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219"/>
      <c r="D6" s="1" t="s">
        <v>12</v>
      </c>
      <c r="E6" s="5">
        <v>132</v>
      </c>
      <c r="F6" s="12">
        <v>0.75</v>
      </c>
      <c r="G6" s="5">
        <v>24</v>
      </c>
      <c r="H6" s="1" t="s">
        <v>128</v>
      </c>
      <c r="I6" s="1" t="s">
        <v>107</v>
      </c>
      <c r="J6" s="1" t="s">
        <v>178</v>
      </c>
      <c r="K6" s="5">
        <v>24</v>
      </c>
      <c r="L6" s="1" t="s">
        <v>556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219"/>
      <c r="D7" s="1" t="s">
        <v>12</v>
      </c>
      <c r="E7" s="5">
        <v>135</v>
      </c>
      <c r="F7" s="1">
        <v>0.83333333333333337</v>
      </c>
      <c r="G7" s="5">
        <v>25</v>
      </c>
      <c r="H7" s="1" t="s">
        <v>140</v>
      </c>
      <c r="I7" s="1" t="s">
        <v>109</v>
      </c>
      <c r="J7" s="1" t="s">
        <v>178</v>
      </c>
      <c r="K7" s="5">
        <v>25</v>
      </c>
      <c r="L7" s="1" t="s">
        <v>556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219"/>
      <c r="D8" s="1" t="s">
        <v>16</v>
      </c>
      <c r="E8" s="5">
        <v>129</v>
      </c>
      <c r="F8" s="221" t="s">
        <v>594</v>
      </c>
      <c r="G8" s="5">
        <v>55</v>
      </c>
      <c r="H8" s="1" t="s">
        <v>141</v>
      </c>
      <c r="I8" s="1" t="s">
        <v>114</v>
      </c>
      <c r="J8" s="1" t="s">
        <v>179</v>
      </c>
      <c r="K8" s="5">
        <v>55</v>
      </c>
      <c r="L8" s="1" t="s">
        <v>244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219"/>
      <c r="D9" s="1" t="s">
        <v>16</v>
      </c>
      <c r="E9" s="5">
        <v>131</v>
      </c>
      <c r="F9" s="221" t="s">
        <v>594</v>
      </c>
      <c r="G9" s="5">
        <v>56</v>
      </c>
      <c r="H9" s="1" t="s">
        <v>141</v>
      </c>
      <c r="I9" s="1" t="s">
        <v>114</v>
      </c>
      <c r="J9" s="1" t="s">
        <v>179</v>
      </c>
      <c r="K9" s="5">
        <v>56</v>
      </c>
      <c r="L9" s="1" t="s">
        <v>244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219"/>
      <c r="D10" s="1" t="s">
        <v>16</v>
      </c>
      <c r="E10" s="5">
        <v>133</v>
      </c>
      <c r="F10" s="221" t="s">
        <v>594</v>
      </c>
      <c r="G10" s="5">
        <v>57</v>
      </c>
      <c r="H10" s="1" t="s">
        <v>141</v>
      </c>
      <c r="I10" s="1" t="s">
        <v>114</v>
      </c>
      <c r="J10" s="1" t="s">
        <v>179</v>
      </c>
      <c r="K10" s="5">
        <v>57</v>
      </c>
      <c r="L10" s="1" t="s">
        <v>244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219"/>
      <c r="D11" s="1" t="s">
        <v>16</v>
      </c>
      <c r="E11" s="5">
        <v>135</v>
      </c>
      <c r="F11" s="221" t="s">
        <v>594</v>
      </c>
      <c r="G11" s="5">
        <v>58</v>
      </c>
      <c r="H11" s="1" t="s">
        <v>141</v>
      </c>
      <c r="I11" s="1" t="s">
        <v>114</v>
      </c>
      <c r="J11" s="1" t="s">
        <v>179</v>
      </c>
      <c r="K11" s="5">
        <v>58</v>
      </c>
      <c r="L11" s="1" t="s">
        <v>244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219"/>
      <c r="D12" s="1" t="s">
        <v>14</v>
      </c>
      <c r="E12" s="5">
        <v>125</v>
      </c>
      <c r="F12" s="221" t="s">
        <v>594</v>
      </c>
      <c r="G12" s="5">
        <v>5</v>
      </c>
      <c r="H12" s="1" t="s">
        <v>138</v>
      </c>
      <c r="I12" s="1" t="s">
        <v>114</v>
      </c>
      <c r="J12" s="1" t="s">
        <v>180</v>
      </c>
      <c r="K12" s="5">
        <v>6</v>
      </c>
      <c r="L12" s="1" t="s">
        <v>560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219"/>
      <c r="D13" s="1" t="s">
        <v>110</v>
      </c>
      <c r="E13" s="5">
        <v>135</v>
      </c>
      <c r="F13" s="221" t="s">
        <v>594</v>
      </c>
      <c r="G13" s="5">
        <v>6</v>
      </c>
      <c r="H13" s="1" t="s">
        <v>138</v>
      </c>
      <c r="I13" s="1" t="s">
        <v>115</v>
      </c>
      <c r="J13" s="1" t="s">
        <v>180</v>
      </c>
      <c r="K13" s="5">
        <v>6</v>
      </c>
      <c r="L13" s="1" t="s">
        <v>560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219"/>
      <c r="D14" s="1" t="s">
        <v>21</v>
      </c>
      <c r="E14" s="5">
        <v>131</v>
      </c>
      <c r="F14" s="10">
        <v>2</v>
      </c>
      <c r="G14" s="5">
        <v>60</v>
      </c>
      <c r="H14" s="1" t="s">
        <v>170</v>
      </c>
      <c r="I14" s="1" t="s">
        <v>173</v>
      </c>
      <c r="J14" s="1" t="s">
        <v>21</v>
      </c>
      <c r="K14" s="5">
        <v>7</v>
      </c>
      <c r="L14" s="1" t="s">
        <v>562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219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170</v>
      </c>
      <c r="I15" s="1" t="s">
        <v>173</v>
      </c>
      <c r="J15" s="1" t="s">
        <v>21</v>
      </c>
      <c r="K15" s="5">
        <v>8</v>
      </c>
      <c r="L15" s="1" t="s">
        <v>561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219"/>
      <c r="D16" s="1" t="s">
        <v>235</v>
      </c>
      <c r="E16" s="5">
        <v>131</v>
      </c>
      <c r="F16" s="12">
        <v>0.83333333333333337</v>
      </c>
      <c r="G16" s="5">
        <v>123</v>
      </c>
      <c r="H16" s="1" t="s">
        <v>141</v>
      </c>
      <c r="I16" s="1" t="s">
        <v>116</v>
      </c>
      <c r="J16" s="1" t="s">
        <v>181</v>
      </c>
      <c r="K16" s="5">
        <v>6</v>
      </c>
      <c r="L16" s="1" t="s">
        <v>559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219"/>
      <c r="D17" s="1" t="s">
        <v>235</v>
      </c>
      <c r="E17" s="5">
        <v>133</v>
      </c>
      <c r="F17" s="12">
        <v>0.83333333333333337</v>
      </c>
      <c r="G17" s="5">
        <v>124</v>
      </c>
      <c r="H17" s="1" t="s">
        <v>141</v>
      </c>
      <c r="I17" s="1" t="s">
        <v>116</v>
      </c>
      <c r="J17" s="1" t="s">
        <v>181</v>
      </c>
      <c r="K17" s="5">
        <v>6</v>
      </c>
      <c r="L17" s="1" t="s">
        <v>559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219"/>
      <c r="D18" s="1" t="s">
        <v>235</v>
      </c>
      <c r="E18" s="5">
        <v>135</v>
      </c>
      <c r="F18" s="12">
        <v>0.83333333333333337</v>
      </c>
      <c r="G18" s="5">
        <v>125</v>
      </c>
      <c r="H18" s="1" t="s">
        <v>142</v>
      </c>
      <c r="I18" s="1" t="s">
        <v>116</v>
      </c>
      <c r="J18" s="1" t="s">
        <v>181</v>
      </c>
      <c r="K18" s="5">
        <v>7</v>
      </c>
      <c r="L18" s="1" t="s">
        <v>559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220"/>
      <c r="D19" s="1" t="s">
        <v>111</v>
      </c>
      <c r="E19" s="5">
        <v>130</v>
      </c>
      <c r="F19" s="10">
        <v>1.0062499999999999</v>
      </c>
      <c r="G19" s="5">
        <v>35</v>
      </c>
      <c r="H19" s="1" t="s">
        <v>247</v>
      </c>
      <c r="I19" s="1" t="s">
        <v>116</v>
      </c>
      <c r="J19" s="1" t="s">
        <v>186</v>
      </c>
      <c r="K19" s="5">
        <v>3</v>
      </c>
      <c r="L19" s="1" t="s">
        <v>554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220"/>
      <c r="D20" s="1" t="s">
        <v>111</v>
      </c>
      <c r="E20" s="5">
        <v>133</v>
      </c>
      <c r="F20" s="10">
        <v>1.0062499999999999</v>
      </c>
      <c r="G20" s="5">
        <v>36</v>
      </c>
      <c r="H20" s="1" t="s">
        <v>247</v>
      </c>
      <c r="I20" s="1" t="s">
        <v>116</v>
      </c>
      <c r="J20" s="1" t="s">
        <v>186</v>
      </c>
      <c r="K20" s="5">
        <v>3</v>
      </c>
      <c r="L20" s="1" t="s">
        <v>554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220"/>
      <c r="D21" s="1" t="s">
        <v>111</v>
      </c>
      <c r="E21" s="5">
        <v>135</v>
      </c>
      <c r="F21" s="10">
        <v>1.0062499999999999</v>
      </c>
      <c r="G21" s="5">
        <v>37</v>
      </c>
      <c r="H21" s="1" t="s">
        <v>248</v>
      </c>
      <c r="I21" s="1" t="s">
        <v>117</v>
      </c>
      <c r="J21" s="1" t="s">
        <v>186</v>
      </c>
      <c r="K21" s="5">
        <v>4</v>
      </c>
      <c r="L21" s="1" t="s">
        <v>555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220"/>
      <c r="D22" s="1" t="s">
        <v>112</v>
      </c>
      <c r="E22" s="5">
        <v>132</v>
      </c>
      <c r="F22" s="12">
        <v>0.41666666666666669</v>
      </c>
      <c r="G22" s="5">
        <v>53</v>
      </c>
      <c r="H22" s="1" t="s">
        <v>171</v>
      </c>
      <c r="I22" s="1" t="s">
        <v>116</v>
      </c>
      <c r="J22" s="1" t="s">
        <v>182</v>
      </c>
      <c r="K22" s="5">
        <v>3</v>
      </c>
      <c r="L22" s="1" t="s">
        <v>241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220"/>
      <c r="D23" s="1" t="s">
        <v>112</v>
      </c>
      <c r="E23" s="5">
        <v>135</v>
      </c>
      <c r="H23" s="1" t="s">
        <v>171</v>
      </c>
      <c r="I23" s="1" t="s">
        <v>117</v>
      </c>
      <c r="J23" s="1" t="s">
        <v>182</v>
      </c>
      <c r="L23" s="1" t="s">
        <v>241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220"/>
      <c r="D24" s="1" t="s">
        <v>164</v>
      </c>
      <c r="E24" s="5">
        <v>130</v>
      </c>
      <c r="F24" s="10">
        <v>5.0159722222222225</v>
      </c>
      <c r="G24" s="5">
        <v>25</v>
      </c>
      <c r="H24" s="1" t="s">
        <v>154</v>
      </c>
      <c r="I24" s="1" t="s">
        <v>116</v>
      </c>
      <c r="J24" s="1" t="s">
        <v>183</v>
      </c>
      <c r="K24" s="5">
        <v>3</v>
      </c>
      <c r="L24" s="1" t="s">
        <v>264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220"/>
      <c r="D25" s="1" t="s">
        <v>164</v>
      </c>
      <c r="E25" s="5">
        <v>135</v>
      </c>
      <c r="H25" s="1" t="s">
        <v>165</v>
      </c>
      <c r="I25" s="1" t="s">
        <v>117</v>
      </c>
      <c r="J25" s="1" t="s">
        <v>183</v>
      </c>
      <c r="L25" s="1" t="s">
        <v>264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220"/>
      <c r="D26" s="1" t="s">
        <v>163</v>
      </c>
      <c r="E26" s="5">
        <v>133</v>
      </c>
      <c r="F26" s="10">
        <v>1.5</v>
      </c>
      <c r="G26" s="5">
        <v>32</v>
      </c>
      <c r="H26" s="1" t="s">
        <v>157</v>
      </c>
      <c r="I26" s="1" t="s">
        <v>116</v>
      </c>
      <c r="J26" s="1" t="s">
        <v>184</v>
      </c>
      <c r="K26" s="5">
        <v>3</v>
      </c>
      <c r="L26" s="1" t="s">
        <v>605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220"/>
      <c r="D27" s="1" t="s">
        <v>163</v>
      </c>
      <c r="E27" s="5">
        <v>135</v>
      </c>
      <c r="F27" s="10">
        <v>1.5</v>
      </c>
      <c r="G27" s="5">
        <v>33</v>
      </c>
      <c r="H27" s="1" t="s">
        <v>249</v>
      </c>
      <c r="I27" s="1" t="s">
        <v>117</v>
      </c>
      <c r="J27" s="1" t="s">
        <v>184</v>
      </c>
      <c r="K27" s="5">
        <v>3</v>
      </c>
      <c r="L27" s="1" t="s">
        <v>605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220"/>
      <c r="D28" s="1" t="s">
        <v>113</v>
      </c>
      <c r="E28" s="5">
        <v>135</v>
      </c>
      <c r="H28" s="1" t="s">
        <v>143</v>
      </c>
      <c r="I28" s="1" t="s">
        <v>117</v>
      </c>
      <c r="J28" s="1" t="s">
        <v>185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220"/>
      <c r="D29" s="1" t="s">
        <v>531</v>
      </c>
      <c r="E29" s="5">
        <v>135</v>
      </c>
      <c r="F29" s="10">
        <v>1.2083333333333333</v>
      </c>
      <c r="G29" s="5">
        <v>21</v>
      </c>
      <c r="H29" s="1" t="s">
        <v>530</v>
      </c>
      <c r="I29" s="1" t="s">
        <v>116</v>
      </c>
      <c r="J29" s="1" t="s">
        <v>529</v>
      </c>
      <c r="K29" s="5">
        <v>5</v>
      </c>
      <c r="L29" s="1" t="s">
        <v>532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220"/>
      <c r="D30" s="1" t="s">
        <v>602</v>
      </c>
      <c r="E30" s="5">
        <v>135</v>
      </c>
      <c r="F30" s="10">
        <v>1.2083333333333333</v>
      </c>
      <c r="G30" s="5">
        <v>11</v>
      </c>
      <c r="H30" s="1" t="s">
        <v>148</v>
      </c>
      <c r="I30" s="1" t="s">
        <v>116</v>
      </c>
      <c r="J30" s="1" t="s">
        <v>529</v>
      </c>
      <c r="K30" s="5">
        <v>3</v>
      </c>
      <c r="L30" s="1" t="s">
        <v>601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220"/>
      <c r="D31" s="1" t="s">
        <v>118</v>
      </c>
      <c r="E31" s="5">
        <v>128</v>
      </c>
      <c r="F31" s="10">
        <v>2</v>
      </c>
      <c r="G31" s="5">
        <v>139</v>
      </c>
      <c r="H31" s="1" t="s">
        <v>221</v>
      </c>
      <c r="I31" s="1" t="s">
        <v>187</v>
      </c>
      <c r="J31" s="1" t="s">
        <v>191</v>
      </c>
      <c r="K31" s="5">
        <v>3</v>
      </c>
      <c r="L31" s="1" t="s">
        <v>240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220"/>
      <c r="D32" s="1" t="s">
        <v>118</v>
      </c>
      <c r="E32" s="5">
        <v>132</v>
      </c>
      <c r="F32" s="10">
        <v>2</v>
      </c>
      <c r="G32" s="5">
        <v>141</v>
      </c>
      <c r="H32" s="1" t="s">
        <v>221</v>
      </c>
      <c r="I32" s="1" t="s">
        <v>187</v>
      </c>
      <c r="J32" s="1" t="s">
        <v>191</v>
      </c>
      <c r="K32" s="5">
        <v>3</v>
      </c>
      <c r="L32" s="1" t="s">
        <v>240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220"/>
      <c r="D33" s="1" t="s">
        <v>118</v>
      </c>
      <c r="E33" s="5">
        <v>135</v>
      </c>
      <c r="F33" s="10">
        <v>2</v>
      </c>
      <c r="G33" s="5">
        <v>144</v>
      </c>
      <c r="H33" s="1" t="s">
        <v>221</v>
      </c>
      <c r="I33" s="1" t="s">
        <v>187</v>
      </c>
      <c r="J33" s="1" t="s">
        <v>191</v>
      </c>
      <c r="K33" s="5">
        <v>3</v>
      </c>
      <c r="L33" s="1" t="s">
        <v>240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220"/>
      <c r="D34" s="1" t="s">
        <v>119</v>
      </c>
      <c r="E34" s="5">
        <v>132</v>
      </c>
      <c r="F34" s="10">
        <v>0.58333333333333337</v>
      </c>
      <c r="G34" s="5">
        <v>167</v>
      </c>
      <c r="H34" s="1" t="s">
        <v>156</v>
      </c>
      <c r="I34" s="1" t="s">
        <v>187</v>
      </c>
      <c r="J34" s="1" t="s">
        <v>191</v>
      </c>
      <c r="K34" s="5">
        <v>4</v>
      </c>
      <c r="L34" s="1" t="s">
        <v>240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220"/>
      <c r="D35" s="1" t="s">
        <v>119</v>
      </c>
      <c r="E35" s="5">
        <v>135</v>
      </c>
      <c r="H35" s="1" t="s">
        <v>224</v>
      </c>
      <c r="I35" s="1" t="s">
        <v>188</v>
      </c>
      <c r="J35" s="1" t="s">
        <v>191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220"/>
      <c r="D36" s="1" t="s">
        <v>670</v>
      </c>
      <c r="E36" s="5">
        <v>132</v>
      </c>
      <c r="F36" s="12"/>
      <c r="G36" s="5">
        <v>248</v>
      </c>
      <c r="H36" s="1" t="s">
        <v>146</v>
      </c>
      <c r="I36" s="1" t="s">
        <v>187</v>
      </c>
      <c r="J36" s="1" t="s">
        <v>191</v>
      </c>
      <c r="K36" s="5">
        <v>5</v>
      </c>
      <c r="L36" s="1" t="s">
        <v>240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220"/>
      <c r="D37" s="1" t="s">
        <v>670</v>
      </c>
      <c r="E37" s="5">
        <v>135</v>
      </c>
      <c r="F37" s="12"/>
      <c r="H37" s="1" t="s">
        <v>146</v>
      </c>
      <c r="I37" s="1" t="s">
        <v>187</v>
      </c>
      <c r="J37" s="1" t="s">
        <v>191</v>
      </c>
      <c r="K37" s="5">
        <v>5</v>
      </c>
      <c r="L37" s="1" t="s">
        <v>240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220"/>
      <c r="D38" s="1" t="s">
        <v>238</v>
      </c>
      <c r="E38" s="5">
        <v>132</v>
      </c>
      <c r="F38" s="12">
        <v>0.91666666666666663</v>
      </c>
      <c r="G38" s="5">
        <v>135</v>
      </c>
      <c r="H38" s="1" t="s">
        <v>239</v>
      </c>
      <c r="I38" s="1" t="s">
        <v>187</v>
      </c>
      <c r="J38" s="1" t="s">
        <v>191</v>
      </c>
      <c r="K38" s="5">
        <v>3</v>
      </c>
      <c r="L38" s="1" t="s">
        <v>240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220"/>
      <c r="D39" s="1" t="s">
        <v>243</v>
      </c>
      <c r="E39" s="5">
        <v>132</v>
      </c>
      <c r="F39" s="12">
        <v>0.375</v>
      </c>
      <c r="G39" s="5">
        <v>197</v>
      </c>
      <c r="H39" s="1" t="s">
        <v>239</v>
      </c>
      <c r="I39" s="1" t="s">
        <v>187</v>
      </c>
      <c r="J39" s="1" t="s">
        <v>191</v>
      </c>
      <c r="K39" s="5">
        <v>4</v>
      </c>
      <c r="L39" s="1" t="s">
        <v>240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220"/>
      <c r="D40" s="1" t="s">
        <v>243</v>
      </c>
      <c r="E40" s="5">
        <v>135</v>
      </c>
      <c r="H40" s="1" t="s">
        <v>239</v>
      </c>
      <c r="I40" s="1" t="s">
        <v>187</v>
      </c>
      <c r="J40" s="1" t="s">
        <v>191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220"/>
      <c r="D41" s="1" t="s">
        <v>135</v>
      </c>
      <c r="E41" s="5">
        <v>135</v>
      </c>
      <c r="F41" s="1">
        <v>0.20833333333333334</v>
      </c>
      <c r="G41" s="5">
        <v>188</v>
      </c>
      <c r="H41" s="1" t="s">
        <v>223</v>
      </c>
      <c r="I41" s="1" t="s">
        <v>189</v>
      </c>
      <c r="J41" s="1" t="s">
        <v>191</v>
      </c>
      <c r="K41" s="5">
        <v>2</v>
      </c>
      <c r="L41" s="1" t="s">
        <v>552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220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146</v>
      </c>
      <c r="I42" s="1" t="s">
        <v>187</v>
      </c>
      <c r="J42" s="1" t="s">
        <v>191</v>
      </c>
      <c r="K42" s="5">
        <v>1</v>
      </c>
      <c r="L42" s="1" t="s">
        <v>545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220"/>
      <c r="D43" s="1" t="s">
        <v>136</v>
      </c>
      <c r="E43" s="5">
        <v>135</v>
      </c>
      <c r="F43" s="12">
        <v>0.79166666666666663</v>
      </c>
      <c r="G43" s="5">
        <v>125</v>
      </c>
      <c r="H43" s="1" t="s">
        <v>146</v>
      </c>
      <c r="I43" s="1" t="s">
        <v>190</v>
      </c>
      <c r="J43" s="1" t="s">
        <v>191</v>
      </c>
      <c r="K43" s="5">
        <v>1</v>
      </c>
      <c r="L43" s="1" t="s">
        <v>545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220"/>
      <c r="D44" s="1" t="s">
        <v>192</v>
      </c>
      <c r="E44" s="5">
        <v>132</v>
      </c>
      <c r="G44" s="5">
        <v>152</v>
      </c>
      <c r="H44" s="1" t="s">
        <v>196</v>
      </c>
      <c r="I44" s="1" t="s">
        <v>187</v>
      </c>
      <c r="J44" s="1" t="s">
        <v>191</v>
      </c>
      <c r="K44" s="5">
        <v>1</v>
      </c>
      <c r="L44" s="1" t="s">
        <v>551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220"/>
      <c r="D45" s="1" t="s">
        <v>192</v>
      </c>
      <c r="E45" s="5">
        <v>135</v>
      </c>
      <c r="H45" s="1" t="s">
        <v>196</v>
      </c>
      <c r="I45" s="1" t="s">
        <v>190</v>
      </c>
      <c r="J45" s="1" t="s">
        <v>191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220"/>
      <c r="D46" s="1" t="s">
        <v>193</v>
      </c>
      <c r="E46" s="5">
        <v>132</v>
      </c>
      <c r="F46" s="10">
        <v>2</v>
      </c>
      <c r="G46" s="5">
        <v>149</v>
      </c>
      <c r="H46" s="1" t="s">
        <v>197</v>
      </c>
      <c r="I46" s="1" t="s">
        <v>187</v>
      </c>
      <c r="J46" s="1" t="s">
        <v>191</v>
      </c>
      <c r="K46" s="5">
        <v>1</v>
      </c>
      <c r="L46" s="1" t="s">
        <v>550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220"/>
      <c r="D47" s="1" t="s">
        <v>193</v>
      </c>
      <c r="E47" s="5">
        <v>135</v>
      </c>
      <c r="H47" s="1" t="s">
        <v>197</v>
      </c>
      <c r="I47" s="1" t="s">
        <v>190</v>
      </c>
      <c r="J47" s="1" t="s">
        <v>191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220"/>
      <c r="D48" s="1" t="s">
        <v>194</v>
      </c>
      <c r="E48" s="5">
        <v>132</v>
      </c>
      <c r="F48" s="12">
        <v>0.41666666666666669</v>
      </c>
      <c r="G48" s="5">
        <v>147</v>
      </c>
      <c r="H48" s="1" t="s">
        <v>222</v>
      </c>
      <c r="I48" s="1" t="s">
        <v>187</v>
      </c>
      <c r="J48" s="1" t="s">
        <v>191</v>
      </c>
      <c r="K48" s="5">
        <v>1</v>
      </c>
      <c r="L48" s="1" t="s">
        <v>593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220"/>
      <c r="D49" s="1" t="s">
        <v>194</v>
      </c>
      <c r="E49" s="5">
        <v>135</v>
      </c>
      <c r="F49" s="12">
        <v>0.41666666666666669</v>
      </c>
      <c r="G49" s="5">
        <v>149</v>
      </c>
      <c r="H49" s="1" t="s">
        <v>222</v>
      </c>
      <c r="I49" s="1" t="s">
        <v>190</v>
      </c>
      <c r="J49" s="1" t="s">
        <v>191</v>
      </c>
      <c r="K49" s="5">
        <v>1</v>
      </c>
      <c r="L49" s="1" t="s">
        <v>593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220"/>
      <c r="D50" s="1" t="s">
        <v>269</v>
      </c>
      <c r="E50" s="5">
        <v>135</v>
      </c>
      <c r="F50" s="10">
        <v>0.83333333333333337</v>
      </c>
      <c r="G50" s="5">
        <v>152</v>
      </c>
      <c r="H50" s="1" t="s">
        <v>156</v>
      </c>
      <c r="I50" s="1" t="s">
        <v>187</v>
      </c>
      <c r="J50" s="1" t="s">
        <v>191</v>
      </c>
      <c r="K50" s="5">
        <v>1</v>
      </c>
      <c r="L50" s="1" t="s">
        <v>550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220"/>
      <c r="D51" s="1" t="s">
        <v>195</v>
      </c>
      <c r="E51" s="5">
        <v>132</v>
      </c>
      <c r="F51" s="10">
        <v>0.83333333333333337</v>
      </c>
      <c r="G51" s="5">
        <v>170</v>
      </c>
      <c r="H51" s="1" t="s">
        <v>146</v>
      </c>
      <c r="I51" s="1" t="s">
        <v>187</v>
      </c>
      <c r="J51" s="1" t="s">
        <v>191</v>
      </c>
      <c r="K51" s="5">
        <v>1</v>
      </c>
      <c r="L51" s="1" t="s">
        <v>544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220"/>
      <c r="D52" s="1" t="s">
        <v>195</v>
      </c>
      <c r="E52" s="5">
        <v>135</v>
      </c>
      <c r="H52" s="1" t="s">
        <v>198</v>
      </c>
      <c r="I52" s="1" t="s">
        <v>190</v>
      </c>
      <c r="J52" s="1" t="s">
        <v>191</v>
      </c>
      <c r="K52" s="5">
        <v>2</v>
      </c>
      <c r="L52" s="1" t="s">
        <v>544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220"/>
      <c r="D53" s="1" t="s">
        <v>547</v>
      </c>
      <c r="E53" s="5">
        <v>133</v>
      </c>
      <c r="F53" s="10">
        <v>8.3333333333333329E-2</v>
      </c>
      <c r="G53" s="5">
        <v>608</v>
      </c>
      <c r="H53" s="1" t="s">
        <v>146</v>
      </c>
      <c r="I53" s="1" t="s">
        <v>187</v>
      </c>
      <c r="J53" s="1" t="s">
        <v>191</v>
      </c>
      <c r="K53" s="5">
        <v>3</v>
      </c>
      <c r="L53" s="1" t="s">
        <v>549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220"/>
      <c r="D54" s="1" t="s">
        <v>548</v>
      </c>
      <c r="E54" s="5">
        <v>135</v>
      </c>
      <c r="F54" s="10">
        <v>8.3333333333333329E-2</v>
      </c>
      <c r="H54" s="1" t="s">
        <v>198</v>
      </c>
      <c r="I54" s="1" t="s">
        <v>190</v>
      </c>
      <c r="J54" s="1" t="s">
        <v>191</v>
      </c>
      <c r="K54" s="5">
        <v>3</v>
      </c>
      <c r="L54" s="1" t="s">
        <v>549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220"/>
      <c r="D55" s="1" t="s">
        <v>603</v>
      </c>
      <c r="E55" s="5">
        <v>135</v>
      </c>
      <c r="F55" s="10">
        <v>0.83333333333333337</v>
      </c>
      <c r="G55" s="5">
        <v>131</v>
      </c>
      <c r="H55" s="1" t="s">
        <v>146</v>
      </c>
      <c r="I55" s="1" t="s">
        <v>187</v>
      </c>
      <c r="J55" s="1" t="s">
        <v>191</v>
      </c>
      <c r="K55" s="5">
        <v>1</v>
      </c>
      <c r="L55" s="1" t="s">
        <v>604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220"/>
      <c r="D56" s="1" t="s">
        <v>19</v>
      </c>
      <c r="E56" s="5">
        <v>131</v>
      </c>
      <c r="F56" s="10">
        <v>2</v>
      </c>
      <c r="G56" s="5">
        <v>19</v>
      </c>
      <c r="H56" s="1" t="s">
        <v>161</v>
      </c>
      <c r="I56" s="1" t="s">
        <v>121</v>
      </c>
      <c r="J56" s="1" t="s">
        <v>201</v>
      </c>
      <c r="K56" s="5">
        <v>2</v>
      </c>
      <c r="L56" s="1" t="s">
        <v>255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220"/>
      <c r="D57" s="1" t="s">
        <v>19</v>
      </c>
      <c r="E57" s="5">
        <v>133</v>
      </c>
      <c r="F57" s="10">
        <v>2</v>
      </c>
      <c r="G57" s="5">
        <v>21</v>
      </c>
      <c r="H57" s="1" t="s">
        <v>161</v>
      </c>
      <c r="I57" s="1" t="s">
        <v>121</v>
      </c>
      <c r="J57" s="1" t="s">
        <v>201</v>
      </c>
      <c r="K57" s="5">
        <v>2</v>
      </c>
      <c r="L57" s="1" t="s">
        <v>255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220"/>
      <c r="D58" s="1" t="s">
        <v>120</v>
      </c>
      <c r="E58" s="5">
        <v>135</v>
      </c>
      <c r="F58" s="10">
        <v>2</v>
      </c>
      <c r="G58" s="5">
        <v>23</v>
      </c>
      <c r="H58" s="1" t="s">
        <v>161</v>
      </c>
      <c r="I58" s="1" t="s">
        <v>121</v>
      </c>
      <c r="J58" s="1" t="s">
        <v>201</v>
      </c>
      <c r="K58" s="5">
        <v>2</v>
      </c>
      <c r="L58" s="1" t="s">
        <v>255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220"/>
      <c r="D59" s="1" t="s">
        <v>132</v>
      </c>
      <c r="E59" s="5">
        <v>129</v>
      </c>
      <c r="F59" s="10">
        <v>1.0159722222222223</v>
      </c>
      <c r="G59" s="5">
        <v>11</v>
      </c>
      <c r="H59" s="1" t="s">
        <v>225</v>
      </c>
      <c r="I59" s="1" t="s">
        <v>121</v>
      </c>
      <c r="J59" s="1" t="s">
        <v>201</v>
      </c>
      <c r="K59" s="5">
        <v>2</v>
      </c>
      <c r="L59" s="1" t="s">
        <v>237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220"/>
      <c r="D60" s="1" t="s">
        <v>132</v>
      </c>
      <c r="E60" s="5">
        <v>135</v>
      </c>
      <c r="F60" s="10">
        <v>1.0159722222222223</v>
      </c>
      <c r="G60" s="5">
        <v>12</v>
      </c>
      <c r="H60" s="1" t="s">
        <v>225</v>
      </c>
      <c r="I60" s="1" t="s">
        <v>121</v>
      </c>
      <c r="J60" s="1" t="s">
        <v>201</v>
      </c>
      <c r="K60" s="5">
        <v>2</v>
      </c>
      <c r="L60" s="1" t="s">
        <v>237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220"/>
      <c r="D61" s="1" t="s">
        <v>134</v>
      </c>
      <c r="E61" s="5">
        <v>130</v>
      </c>
      <c r="F61" s="10">
        <v>2</v>
      </c>
      <c r="G61" s="5">
        <v>20</v>
      </c>
      <c r="H61" s="1" t="s">
        <v>162</v>
      </c>
      <c r="I61" s="1" t="s">
        <v>121</v>
      </c>
      <c r="J61" s="1" t="s">
        <v>202</v>
      </c>
      <c r="K61" s="5">
        <v>2</v>
      </c>
      <c r="L61" s="1" t="s">
        <v>246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220"/>
      <c r="D62" s="1" t="s">
        <v>134</v>
      </c>
      <c r="E62" s="5">
        <v>135</v>
      </c>
      <c r="F62" s="10">
        <v>2</v>
      </c>
      <c r="G62" s="5">
        <v>22</v>
      </c>
      <c r="H62" s="1" t="s">
        <v>162</v>
      </c>
      <c r="I62" s="1" t="s">
        <v>121</v>
      </c>
      <c r="J62" s="1" t="s">
        <v>202</v>
      </c>
      <c r="K62" s="5">
        <v>2</v>
      </c>
      <c r="L62" s="1" t="s">
        <v>246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220"/>
      <c r="D63" s="1" t="s">
        <v>592</v>
      </c>
      <c r="E63" s="5">
        <v>135</v>
      </c>
      <c r="F63" s="10">
        <v>1.0159722222222223</v>
      </c>
      <c r="G63" s="5">
        <v>10</v>
      </c>
      <c r="H63" s="1" t="s">
        <v>226</v>
      </c>
      <c r="I63" s="1" t="s">
        <v>121</v>
      </c>
      <c r="J63" s="1" t="s">
        <v>202</v>
      </c>
      <c r="K63" s="5">
        <v>2</v>
      </c>
      <c r="L63" s="1" t="s">
        <v>236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220"/>
      <c r="D64" s="1" t="s">
        <v>133</v>
      </c>
      <c r="E64" s="5">
        <v>133</v>
      </c>
      <c r="F64" s="10">
        <v>2</v>
      </c>
      <c r="G64" s="5">
        <v>23</v>
      </c>
      <c r="H64" s="1" t="s">
        <v>171</v>
      </c>
      <c r="I64" s="1" t="s">
        <v>121</v>
      </c>
      <c r="J64" s="1" t="s">
        <v>199</v>
      </c>
      <c r="K64" s="5">
        <v>2</v>
      </c>
      <c r="L64" s="1" t="s">
        <v>256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220"/>
      <c r="D65" s="1" t="s">
        <v>133</v>
      </c>
      <c r="E65" s="5">
        <v>135</v>
      </c>
      <c r="F65" s="10">
        <v>2</v>
      </c>
      <c r="G65" s="5">
        <v>25</v>
      </c>
      <c r="H65" s="1" t="s">
        <v>227</v>
      </c>
      <c r="I65" s="1" t="s">
        <v>121</v>
      </c>
      <c r="J65" s="1" t="s">
        <v>199</v>
      </c>
      <c r="K65" s="5">
        <v>3</v>
      </c>
      <c r="L65" s="1" t="s">
        <v>256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220"/>
      <c r="D66" s="1" t="s">
        <v>122</v>
      </c>
      <c r="E66" s="5">
        <v>131</v>
      </c>
      <c r="F66" s="10">
        <v>2</v>
      </c>
      <c r="G66" s="5">
        <v>14</v>
      </c>
      <c r="H66" s="1" t="s">
        <v>171</v>
      </c>
      <c r="I66" s="1" t="s">
        <v>121</v>
      </c>
      <c r="J66" s="1" t="s">
        <v>199</v>
      </c>
      <c r="K66" s="5">
        <v>2</v>
      </c>
      <c r="L66" s="1" t="s">
        <v>268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220"/>
      <c r="D67" s="1" t="s">
        <v>122</v>
      </c>
      <c r="E67" s="5">
        <v>135</v>
      </c>
      <c r="F67" s="10">
        <v>2</v>
      </c>
      <c r="G67" s="5">
        <v>15</v>
      </c>
      <c r="H67" s="1" t="s">
        <v>228</v>
      </c>
      <c r="I67" s="1" t="s">
        <v>121</v>
      </c>
      <c r="J67" s="1" t="s">
        <v>199</v>
      </c>
      <c r="K67" s="5">
        <v>2</v>
      </c>
      <c r="L67" s="1" t="s">
        <v>268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220"/>
      <c r="D68" s="1" t="s">
        <v>123</v>
      </c>
      <c r="E68" s="5">
        <v>135</v>
      </c>
      <c r="F68" s="10">
        <v>2</v>
      </c>
      <c r="G68" s="5">
        <v>18</v>
      </c>
      <c r="H68" s="1" t="s">
        <v>147</v>
      </c>
      <c r="I68" s="1" t="s">
        <v>121</v>
      </c>
      <c r="J68" s="1" t="s">
        <v>200</v>
      </c>
      <c r="K68" s="5">
        <v>2</v>
      </c>
      <c r="L68" s="1" t="s">
        <v>553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220"/>
      <c r="D69" s="1" t="s">
        <v>124</v>
      </c>
      <c r="E69" s="5">
        <v>130</v>
      </c>
      <c r="F69" s="10">
        <v>2</v>
      </c>
      <c r="G69" s="5">
        <v>7</v>
      </c>
      <c r="H69" s="1" t="s">
        <v>148</v>
      </c>
      <c r="I69" s="1" t="s">
        <v>121</v>
      </c>
      <c r="J69" s="1" t="s">
        <v>200</v>
      </c>
      <c r="K69" s="5">
        <v>1</v>
      </c>
      <c r="L69" s="1" t="s">
        <v>253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220"/>
      <c r="D70" s="1" t="s">
        <v>124</v>
      </c>
      <c r="E70" s="5">
        <v>135</v>
      </c>
      <c r="F70" s="10">
        <v>2</v>
      </c>
      <c r="G70" s="5">
        <v>8</v>
      </c>
      <c r="H70" s="1" t="s">
        <v>151</v>
      </c>
      <c r="I70" s="1" t="s">
        <v>121</v>
      </c>
      <c r="J70" s="1" t="s">
        <v>200</v>
      </c>
      <c r="K70" s="5">
        <v>1</v>
      </c>
      <c r="L70" s="1" t="s">
        <v>253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217"/>
      <c r="D71" s="1" t="s">
        <v>565</v>
      </c>
      <c r="E71" s="5">
        <v>135</v>
      </c>
      <c r="F71" s="10">
        <v>0.91666666666666663</v>
      </c>
      <c r="G71" s="5">
        <v>10</v>
      </c>
      <c r="H71" s="1" t="s">
        <v>149</v>
      </c>
      <c r="I71" s="1" t="s">
        <v>126</v>
      </c>
      <c r="J71" s="1" t="s">
        <v>203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217"/>
      <c r="D72" s="1" t="s">
        <v>566</v>
      </c>
      <c r="E72" s="5">
        <v>135</v>
      </c>
      <c r="F72" s="10"/>
      <c r="H72" s="1" t="s">
        <v>149</v>
      </c>
      <c r="I72" s="1" t="s">
        <v>126</v>
      </c>
      <c r="J72" s="1" t="s">
        <v>203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217"/>
      <c r="D73" s="1" t="s">
        <v>567</v>
      </c>
      <c r="E73" s="5">
        <v>135</v>
      </c>
      <c r="H73" s="1" t="s">
        <v>150</v>
      </c>
      <c r="I73" s="1" t="s">
        <v>126</v>
      </c>
      <c r="J73" s="1" t="s">
        <v>203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217"/>
      <c r="D74" s="1" t="s">
        <v>568</v>
      </c>
      <c r="E74" s="5">
        <v>128</v>
      </c>
      <c r="F74" s="12">
        <v>0.95833333333333337</v>
      </c>
      <c r="G74" s="5">
        <v>8</v>
      </c>
      <c r="H74" s="1" t="s">
        <v>152</v>
      </c>
      <c r="I74" s="1" t="s">
        <v>126</v>
      </c>
      <c r="J74" s="1" t="s">
        <v>203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217"/>
      <c r="D75" s="1" t="s">
        <v>558</v>
      </c>
      <c r="E75" s="5">
        <v>135</v>
      </c>
      <c r="F75" s="12">
        <v>0.95833333333333337</v>
      </c>
      <c r="G75" s="5">
        <v>9</v>
      </c>
      <c r="H75" s="1" t="s">
        <v>152</v>
      </c>
      <c r="I75" s="1" t="s">
        <v>126</v>
      </c>
      <c r="J75" s="1" t="s">
        <v>203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217"/>
      <c r="D76" s="1" t="s">
        <v>569</v>
      </c>
      <c r="E76" s="5">
        <v>135</v>
      </c>
      <c r="H76" s="1" t="s">
        <v>148</v>
      </c>
      <c r="I76" s="1" t="s">
        <v>126</v>
      </c>
      <c r="J76" s="1" t="s">
        <v>204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217"/>
      <c r="D77" s="1" t="s">
        <v>570</v>
      </c>
      <c r="E77" s="5">
        <v>135</v>
      </c>
      <c r="F77" s="10">
        <v>0.32500000000000001</v>
      </c>
      <c r="G77" s="5">
        <v>15</v>
      </c>
      <c r="H77" s="1" t="s">
        <v>159</v>
      </c>
      <c r="I77" s="1" t="s">
        <v>126</v>
      </c>
      <c r="J77" s="1" t="s">
        <v>204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217"/>
      <c r="D78" s="1" t="s">
        <v>571</v>
      </c>
      <c r="E78" s="5">
        <v>135</v>
      </c>
      <c r="F78" s="10">
        <v>1.2083333333333333</v>
      </c>
      <c r="G78" s="5">
        <v>15</v>
      </c>
      <c r="H78" s="1" t="s">
        <v>170</v>
      </c>
      <c r="I78" s="1" t="s">
        <v>126</v>
      </c>
      <c r="J78" s="1" t="s">
        <v>206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217"/>
      <c r="D79" s="1" t="s">
        <v>572</v>
      </c>
      <c r="E79" s="5">
        <v>135</v>
      </c>
      <c r="F79" s="12">
        <v>0.95833333333333337</v>
      </c>
      <c r="G79" s="5">
        <v>8</v>
      </c>
      <c r="H79" s="1" t="s">
        <v>205</v>
      </c>
      <c r="I79" s="1" t="s">
        <v>126</v>
      </c>
      <c r="J79" s="1" t="s">
        <v>206</v>
      </c>
      <c r="K79" s="5">
        <v>8</v>
      </c>
      <c r="L79" s="1" t="s">
        <v>254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217"/>
      <c r="D80" s="1" t="s">
        <v>573</v>
      </c>
      <c r="E80" s="5">
        <v>135</v>
      </c>
      <c r="H80" s="1" t="s">
        <v>169</v>
      </c>
      <c r="I80" s="1" t="s">
        <v>126</v>
      </c>
      <c r="J80" s="1" t="s">
        <v>207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217"/>
      <c r="D81" s="1" t="s">
        <v>174</v>
      </c>
      <c r="E81" s="5">
        <v>135</v>
      </c>
      <c r="F81" s="10">
        <v>0.54166666666666663</v>
      </c>
      <c r="G81" s="5">
        <v>10</v>
      </c>
      <c r="H81" s="1" t="s">
        <v>159</v>
      </c>
      <c r="I81" s="1" t="s">
        <v>126</v>
      </c>
      <c r="J81" s="1" t="s">
        <v>209</v>
      </c>
      <c r="K81" s="5">
        <v>10</v>
      </c>
      <c r="L81" s="1" t="s">
        <v>267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217"/>
      <c r="D82" s="1" t="s">
        <v>574</v>
      </c>
      <c r="E82" s="5">
        <v>135</v>
      </c>
      <c r="F82" s="10">
        <v>5.0159722222222225</v>
      </c>
      <c r="G82" s="5">
        <v>10</v>
      </c>
      <c r="H82" s="1" t="s">
        <v>139</v>
      </c>
      <c r="I82" s="1" t="s">
        <v>126</v>
      </c>
      <c r="J82" s="1" t="s">
        <v>210</v>
      </c>
      <c r="K82" s="5">
        <v>10</v>
      </c>
      <c r="L82" s="1" t="s">
        <v>254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217"/>
      <c r="D83" s="1" t="s">
        <v>575</v>
      </c>
      <c r="E83" s="5">
        <v>135</v>
      </c>
      <c r="H83" s="1" t="s">
        <v>229</v>
      </c>
      <c r="I83" s="1" t="s">
        <v>126</v>
      </c>
      <c r="J83" s="1" t="s">
        <v>210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217"/>
      <c r="D84" s="1" t="s">
        <v>576</v>
      </c>
      <c r="E84" s="5">
        <v>135</v>
      </c>
      <c r="F84" s="10">
        <v>2</v>
      </c>
      <c r="G84" s="5">
        <v>8</v>
      </c>
      <c r="H84" s="1" t="s">
        <v>153</v>
      </c>
      <c r="I84" s="1" t="s">
        <v>126</v>
      </c>
      <c r="J84" s="1" t="s">
        <v>211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217"/>
      <c r="D85" s="1" t="s">
        <v>577</v>
      </c>
      <c r="E85" s="5">
        <v>135</v>
      </c>
      <c r="F85" s="10">
        <v>1.5</v>
      </c>
      <c r="G85" s="5">
        <v>8</v>
      </c>
      <c r="H85" s="1" t="s">
        <v>168</v>
      </c>
      <c r="I85" s="1" t="s">
        <v>126</v>
      </c>
      <c r="J85" s="1" t="s">
        <v>211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217"/>
      <c r="D86" s="1" t="s">
        <v>578</v>
      </c>
      <c r="E86" s="5">
        <v>135</v>
      </c>
      <c r="F86" s="10">
        <v>1.5</v>
      </c>
      <c r="G86" s="5">
        <v>8</v>
      </c>
      <c r="H86" s="1" t="s">
        <v>167</v>
      </c>
      <c r="I86" s="1" t="s">
        <v>126</v>
      </c>
      <c r="J86" s="1" t="s">
        <v>212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217"/>
      <c r="D87" s="1" t="s">
        <v>130</v>
      </c>
      <c r="E87" s="5">
        <v>135</v>
      </c>
      <c r="H87" s="1" t="s">
        <v>231</v>
      </c>
      <c r="I87" s="1" t="s">
        <v>126</v>
      </c>
      <c r="J87" s="1" t="s">
        <v>213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217"/>
      <c r="D88" s="1" t="s">
        <v>579</v>
      </c>
      <c r="E88" s="5">
        <v>135</v>
      </c>
      <c r="G88" s="5">
        <v>15</v>
      </c>
      <c r="H88" s="1" t="s">
        <v>172</v>
      </c>
      <c r="I88" s="1" t="s">
        <v>126</v>
      </c>
      <c r="J88" s="1" t="s">
        <v>213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217"/>
      <c r="D89" s="1" t="s">
        <v>580</v>
      </c>
      <c r="E89" s="5">
        <v>135</v>
      </c>
      <c r="G89" s="5">
        <v>13</v>
      </c>
      <c r="H89" s="1" t="s">
        <v>172</v>
      </c>
      <c r="I89" s="1" t="s">
        <v>126</v>
      </c>
      <c r="J89" s="1" t="s">
        <v>213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217"/>
      <c r="D90" s="1" t="s">
        <v>131</v>
      </c>
      <c r="E90" s="5">
        <v>135</v>
      </c>
      <c r="F90" s="12">
        <v>0.83333333333333337</v>
      </c>
      <c r="G90" s="5">
        <v>10</v>
      </c>
      <c r="H90" s="1" t="s">
        <v>154</v>
      </c>
      <c r="I90" s="1" t="s">
        <v>126</v>
      </c>
      <c r="J90" s="1" t="s">
        <v>214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217"/>
      <c r="D91" s="1" t="s">
        <v>581</v>
      </c>
      <c r="E91" s="5">
        <v>135</v>
      </c>
      <c r="F91" s="12">
        <v>0.80208333333333337</v>
      </c>
      <c r="G91" s="5">
        <v>10</v>
      </c>
      <c r="H91" s="1" t="s">
        <v>155</v>
      </c>
      <c r="I91" s="1" t="s">
        <v>126</v>
      </c>
      <c r="J91" s="1" t="s">
        <v>215</v>
      </c>
      <c r="K91" s="5">
        <v>10</v>
      </c>
      <c r="L91" s="1" t="s">
        <v>242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217"/>
      <c r="D92" s="1" t="s">
        <v>582</v>
      </c>
      <c r="E92" s="5">
        <v>135</v>
      </c>
      <c r="H92" s="1" t="s">
        <v>230</v>
      </c>
      <c r="I92" s="1" t="s">
        <v>126</v>
      </c>
      <c r="J92" s="1" t="s">
        <v>215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217"/>
      <c r="D93" s="1" t="s">
        <v>583</v>
      </c>
      <c r="E93" s="5">
        <v>135</v>
      </c>
      <c r="F93" s="12">
        <v>0.41666666666666669</v>
      </c>
      <c r="G93" s="5">
        <v>9</v>
      </c>
      <c r="H93" s="1" t="s">
        <v>156</v>
      </c>
      <c r="I93" s="1" t="s">
        <v>126</v>
      </c>
      <c r="J93" s="1" t="s">
        <v>208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217"/>
      <c r="D94" s="1" t="s">
        <v>584</v>
      </c>
      <c r="E94" s="5">
        <v>135</v>
      </c>
      <c r="H94" s="1" t="s">
        <v>157</v>
      </c>
      <c r="I94" s="1" t="s">
        <v>126</v>
      </c>
      <c r="J94" s="1" t="s">
        <v>216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217"/>
      <c r="D95" s="1" t="s">
        <v>585</v>
      </c>
      <c r="E95" s="5">
        <v>135</v>
      </c>
      <c r="H95" s="1" t="s">
        <v>144</v>
      </c>
      <c r="I95" s="1" t="s">
        <v>126</v>
      </c>
      <c r="J95" s="1" t="s">
        <v>216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217"/>
      <c r="D96" s="1" t="s">
        <v>586</v>
      </c>
      <c r="E96" s="5">
        <v>135</v>
      </c>
      <c r="H96" s="1" t="s">
        <v>232</v>
      </c>
      <c r="I96" s="1" t="s">
        <v>126</v>
      </c>
      <c r="J96" s="1" t="s">
        <v>217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217"/>
      <c r="D97" s="1" t="s">
        <v>587</v>
      </c>
      <c r="E97" s="5">
        <v>135</v>
      </c>
      <c r="F97" s="12">
        <v>0.625</v>
      </c>
      <c r="G97" s="5">
        <v>13</v>
      </c>
      <c r="H97" s="1" t="s">
        <v>145</v>
      </c>
      <c r="I97" s="1" t="s">
        <v>126</v>
      </c>
      <c r="J97" s="1" t="s">
        <v>217</v>
      </c>
      <c r="K97" s="5">
        <v>13</v>
      </c>
      <c r="L97" s="1" t="s">
        <v>245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217"/>
      <c r="D98" s="1" t="s">
        <v>588</v>
      </c>
      <c r="E98" s="5">
        <v>135</v>
      </c>
      <c r="F98" s="1">
        <v>0.5</v>
      </c>
      <c r="G98" s="5">
        <v>8</v>
      </c>
      <c r="H98" s="1" t="s">
        <v>158</v>
      </c>
      <c r="I98" s="1" t="s">
        <v>126</v>
      </c>
      <c r="J98" s="1" t="s">
        <v>220</v>
      </c>
      <c r="K98" s="5">
        <v>8</v>
      </c>
      <c r="L98" s="1" t="s">
        <v>546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217"/>
      <c r="D99" s="1" t="s">
        <v>137</v>
      </c>
      <c r="E99" s="5">
        <v>135</v>
      </c>
      <c r="H99" s="1" t="s">
        <v>160</v>
      </c>
      <c r="I99" s="1" t="s">
        <v>126</v>
      </c>
      <c r="J99" s="1" t="s">
        <v>218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217"/>
      <c r="D100" s="1" t="s">
        <v>589</v>
      </c>
      <c r="E100" s="5">
        <v>135</v>
      </c>
      <c r="F100" s="12">
        <v>0.95833333333333337</v>
      </c>
      <c r="G100" s="5">
        <v>8</v>
      </c>
      <c r="H100" s="1" t="s">
        <v>166</v>
      </c>
      <c r="I100" s="1" t="s">
        <v>126</v>
      </c>
      <c r="J100" s="1" t="s">
        <v>219</v>
      </c>
      <c r="K100" s="5">
        <v>8</v>
      </c>
      <c r="L100" s="1" t="s">
        <v>251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217"/>
      <c r="D101" s="1" t="s">
        <v>606</v>
      </c>
      <c r="E101" s="5">
        <v>135</v>
      </c>
      <c r="F101" s="10">
        <v>1.0833333333333333</v>
      </c>
      <c r="G101" s="5">
        <v>8</v>
      </c>
      <c r="H101" s="1" t="s">
        <v>166</v>
      </c>
      <c r="I101" s="1" t="s">
        <v>126</v>
      </c>
      <c r="J101" s="1" t="s">
        <v>219</v>
      </c>
      <c r="K101" s="5">
        <v>8</v>
      </c>
      <c r="L101" s="1" t="s">
        <v>607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217"/>
      <c r="D102" s="1" t="s">
        <v>590</v>
      </c>
      <c r="E102" s="5">
        <v>135</v>
      </c>
      <c r="F102" s="12">
        <v>0.95833333333333337</v>
      </c>
      <c r="G102" s="5">
        <v>8</v>
      </c>
      <c r="H102" s="1" t="s">
        <v>166</v>
      </c>
      <c r="I102" s="1" t="s">
        <v>126</v>
      </c>
      <c r="J102" s="1" t="s">
        <v>270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217"/>
      <c r="D103" s="1" t="s">
        <v>525</v>
      </c>
      <c r="E103" s="5">
        <v>135</v>
      </c>
      <c r="F103" s="1">
        <v>0.83333333333333337</v>
      </c>
      <c r="G103" s="5">
        <v>8</v>
      </c>
      <c r="H103" s="1" t="s">
        <v>521</v>
      </c>
      <c r="I103" s="1" t="s">
        <v>126</v>
      </c>
      <c r="J103" s="1" t="s">
        <v>515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217"/>
      <c r="D104" s="1" t="s">
        <v>591</v>
      </c>
      <c r="E104" s="5">
        <v>135</v>
      </c>
      <c r="H104" s="1" t="s">
        <v>522</v>
      </c>
      <c r="I104" s="1" t="s">
        <v>126</v>
      </c>
      <c r="J104" s="1" t="s">
        <v>516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217"/>
      <c r="D105" s="1" t="s">
        <v>518</v>
      </c>
      <c r="E105" s="5">
        <v>135</v>
      </c>
      <c r="H105" s="1" t="s">
        <v>523</v>
      </c>
      <c r="I105" s="1" t="s">
        <v>126</v>
      </c>
      <c r="J105" s="1" t="s">
        <v>517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217"/>
      <c r="D106" s="1" t="s">
        <v>520</v>
      </c>
      <c r="E106" s="5">
        <v>135</v>
      </c>
      <c r="F106" s="1">
        <v>0.41666666666666669</v>
      </c>
      <c r="G106" s="5">
        <v>14</v>
      </c>
      <c r="H106" s="1" t="s">
        <v>524</v>
      </c>
      <c r="I106" s="1" t="s">
        <v>126</v>
      </c>
      <c r="J106" s="1" t="s">
        <v>519</v>
      </c>
      <c r="L106" s="1" t="s">
        <v>557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217"/>
      <c r="D107" s="1" t="s">
        <v>527</v>
      </c>
      <c r="E107" s="5">
        <v>135</v>
      </c>
      <c r="F107" s="12">
        <v>0.99930555555555556</v>
      </c>
      <c r="G107" s="5">
        <v>10</v>
      </c>
      <c r="H107" s="1" t="s">
        <v>528</v>
      </c>
      <c r="I107" s="1" t="s">
        <v>126</v>
      </c>
      <c r="J107" s="1" t="s">
        <v>526</v>
      </c>
      <c r="K107" s="5">
        <v>10</v>
      </c>
      <c r="L107" s="1" t="s">
        <v>557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5"/>
  <cols>
    <col min="1" max="1" width="15.35546875" style="1" bestFit="1" customWidth="1"/>
    <col min="2" max="2" width="10.640625" style="1" bestFit="1" customWidth="1"/>
    <col min="3" max="3" width="7.35546875" style="14" bestFit="1" customWidth="1"/>
    <col min="4" max="4" width="22.140625" style="1" customWidth="1"/>
    <col min="5" max="5" width="10.640625" style="1" bestFit="1" customWidth="1"/>
    <col min="6" max="6" width="11.85546875" style="5" bestFit="1" customWidth="1"/>
    <col min="7" max="8" width="15.3554687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 ht="15.75">
      <c r="A1" s="6" t="s">
        <v>0</v>
      </c>
      <c r="B1" s="6" t="s">
        <v>63</v>
      </c>
      <c r="C1" s="13" t="s">
        <v>26</v>
      </c>
      <c r="D1" s="6" t="s">
        <v>65</v>
      </c>
      <c r="E1" s="6" t="s">
        <v>64</v>
      </c>
      <c r="F1" s="8" t="s">
        <v>61</v>
      </c>
      <c r="G1" s="6" t="s">
        <v>91</v>
      </c>
      <c r="H1" s="6" t="s">
        <v>90</v>
      </c>
      <c r="I1" s="6" t="s">
        <v>92</v>
      </c>
      <c r="J1" s="8" t="s">
        <v>103</v>
      </c>
    </row>
    <row r="2" spans="1:10">
      <c r="A2" s="27">
        <v>42702</v>
      </c>
      <c r="B2" s="27" t="s">
        <v>25</v>
      </c>
      <c r="C2" s="44">
        <v>1</v>
      </c>
      <c r="D2" s="29" t="s">
        <v>66</v>
      </c>
      <c r="E2" s="28">
        <v>60187</v>
      </c>
      <c r="F2" s="28">
        <v>29</v>
      </c>
      <c r="G2" s="30">
        <f>E2/F2</f>
        <v>2075.4137931034484</v>
      </c>
      <c r="H2" s="46">
        <f>G2/130</f>
        <v>15.964721485411141</v>
      </c>
      <c r="I2" s="46">
        <f>G2/F2</f>
        <v>71.565992865636147</v>
      </c>
      <c r="J2" s="28">
        <v>1</v>
      </c>
    </row>
    <row r="3" spans="1:10">
      <c r="A3" s="27">
        <v>42702</v>
      </c>
      <c r="B3" s="27" t="s">
        <v>25</v>
      </c>
      <c r="C3" s="44">
        <v>2</v>
      </c>
      <c r="D3" s="29" t="s">
        <v>80</v>
      </c>
      <c r="E3" s="28">
        <v>58652</v>
      </c>
      <c r="F3" s="28">
        <v>29</v>
      </c>
      <c r="G3" s="30">
        <f t="shared" ref="G3:G31" si="0">E3/F3</f>
        <v>2022.4827586206898</v>
      </c>
      <c r="H3" s="46">
        <f t="shared" ref="H3:H31" si="1">G3/130</f>
        <v>15.557559681697613</v>
      </c>
      <c r="I3" s="46">
        <f t="shared" ref="I3:I31" si="2">G3/F3</f>
        <v>69.740784780023787</v>
      </c>
      <c r="J3" s="28">
        <v>1</v>
      </c>
    </row>
    <row r="4" spans="1:10" ht="15.75">
      <c r="A4" s="27">
        <v>42702</v>
      </c>
      <c r="B4" s="27" t="s">
        <v>25</v>
      </c>
      <c r="C4" s="44">
        <v>3</v>
      </c>
      <c r="D4" s="45" t="s">
        <v>67</v>
      </c>
      <c r="E4" s="28">
        <v>58024</v>
      </c>
      <c r="F4" s="28">
        <v>29</v>
      </c>
      <c r="G4" s="30">
        <f t="shared" si="0"/>
        <v>2000.8275862068965</v>
      </c>
      <c r="H4" s="46">
        <f t="shared" si="1"/>
        <v>15.390981432360743</v>
      </c>
      <c r="I4" s="46">
        <f t="shared" si="2"/>
        <v>68.994054696789533</v>
      </c>
      <c r="J4" s="28">
        <v>0</v>
      </c>
    </row>
    <row r="5" spans="1:10">
      <c r="A5" s="27">
        <v>42702</v>
      </c>
      <c r="B5" s="27" t="s">
        <v>25</v>
      </c>
      <c r="C5" s="44">
        <v>4</v>
      </c>
      <c r="D5" s="29" t="s">
        <v>79</v>
      </c>
      <c r="E5" s="28">
        <v>55268</v>
      </c>
      <c r="F5" s="28">
        <v>30</v>
      </c>
      <c r="G5" s="30">
        <f t="shared" si="0"/>
        <v>1842.2666666666667</v>
      </c>
      <c r="H5" s="46">
        <f t="shared" si="1"/>
        <v>14.17128205128205</v>
      </c>
      <c r="I5" s="46">
        <f t="shared" si="2"/>
        <v>61.408888888888889</v>
      </c>
      <c r="J5" s="28">
        <v>1</v>
      </c>
    </row>
    <row r="6" spans="1:10">
      <c r="A6" s="27">
        <v>42702</v>
      </c>
      <c r="B6" s="27" t="s">
        <v>25</v>
      </c>
      <c r="C6" s="44">
        <v>5</v>
      </c>
      <c r="D6" s="29" t="s">
        <v>78</v>
      </c>
      <c r="E6" s="28">
        <v>54865</v>
      </c>
      <c r="F6" s="28">
        <v>30</v>
      </c>
      <c r="G6" s="30">
        <f t="shared" si="0"/>
        <v>1828.8333333333333</v>
      </c>
      <c r="H6" s="46">
        <f t="shared" si="1"/>
        <v>14.067948717948717</v>
      </c>
      <c r="I6" s="46">
        <f t="shared" si="2"/>
        <v>60.961111111111109</v>
      </c>
      <c r="J6" s="28">
        <v>1</v>
      </c>
    </row>
    <row r="7" spans="1:10">
      <c r="A7" s="27">
        <v>42702</v>
      </c>
      <c r="B7" s="27" t="s">
        <v>25</v>
      </c>
      <c r="C7" s="44">
        <v>6</v>
      </c>
      <c r="D7" s="29" t="s">
        <v>77</v>
      </c>
      <c r="E7" s="28">
        <v>43367</v>
      </c>
      <c r="F7" s="28">
        <v>30</v>
      </c>
      <c r="G7" s="30">
        <f t="shared" si="0"/>
        <v>1445.5666666666666</v>
      </c>
      <c r="H7" s="46">
        <f t="shared" si="1"/>
        <v>11.119743589743589</v>
      </c>
      <c r="I7" s="46">
        <f t="shared" si="2"/>
        <v>48.185555555555553</v>
      </c>
      <c r="J7" s="28">
        <v>1</v>
      </c>
    </row>
    <row r="8" spans="1:10">
      <c r="A8" s="27">
        <v>42702</v>
      </c>
      <c r="B8" s="27" t="s">
        <v>25</v>
      </c>
      <c r="C8" s="44">
        <v>7</v>
      </c>
      <c r="D8" s="29" t="s">
        <v>76</v>
      </c>
      <c r="E8" s="28">
        <v>42836</v>
      </c>
      <c r="F8" s="28">
        <v>30</v>
      </c>
      <c r="G8" s="30">
        <f t="shared" si="0"/>
        <v>1427.8666666666666</v>
      </c>
      <c r="H8" s="46">
        <f t="shared" si="1"/>
        <v>10.983589743589743</v>
      </c>
      <c r="I8" s="46">
        <f t="shared" si="2"/>
        <v>47.595555555555549</v>
      </c>
      <c r="J8" s="28">
        <v>1</v>
      </c>
    </row>
    <row r="9" spans="1:10">
      <c r="A9" s="27">
        <v>42702</v>
      </c>
      <c r="B9" s="27" t="s">
        <v>25</v>
      </c>
      <c r="C9" s="44">
        <v>8</v>
      </c>
      <c r="D9" s="29" t="s">
        <v>75</v>
      </c>
      <c r="E9" s="28">
        <v>38938</v>
      </c>
      <c r="F9" s="28">
        <v>29</v>
      </c>
      <c r="G9" s="30">
        <f t="shared" si="0"/>
        <v>1342.6896551724137</v>
      </c>
      <c r="H9" s="46">
        <f t="shared" si="1"/>
        <v>10.328381962864722</v>
      </c>
      <c r="I9" s="46">
        <f t="shared" si="2"/>
        <v>46.29964328180737</v>
      </c>
      <c r="J9" s="28">
        <v>1</v>
      </c>
    </row>
    <row r="10" spans="1:10">
      <c r="A10" s="27">
        <v>42702</v>
      </c>
      <c r="B10" s="27" t="s">
        <v>25</v>
      </c>
      <c r="C10" s="44">
        <v>9</v>
      </c>
      <c r="D10" s="29" t="s">
        <v>74</v>
      </c>
      <c r="E10" s="28">
        <v>34925</v>
      </c>
      <c r="F10" s="28">
        <v>30</v>
      </c>
      <c r="G10" s="30">
        <f t="shared" si="0"/>
        <v>1164.1666666666667</v>
      </c>
      <c r="H10" s="46">
        <f t="shared" si="1"/>
        <v>8.9551282051282062</v>
      </c>
      <c r="I10" s="46">
        <f t="shared" si="2"/>
        <v>38.805555555555557</v>
      </c>
      <c r="J10" s="28">
        <v>1</v>
      </c>
    </row>
    <row r="11" spans="1:10">
      <c r="A11" s="27">
        <v>42702</v>
      </c>
      <c r="B11" s="27" t="s">
        <v>25</v>
      </c>
      <c r="C11" s="44">
        <v>10</v>
      </c>
      <c r="D11" s="29" t="s">
        <v>73</v>
      </c>
      <c r="E11" s="28">
        <v>33078</v>
      </c>
      <c r="F11" s="28">
        <v>30</v>
      </c>
      <c r="G11" s="30">
        <f t="shared" si="0"/>
        <v>1102.5999999999999</v>
      </c>
      <c r="H11" s="46">
        <f t="shared" si="1"/>
        <v>8.4815384615384612</v>
      </c>
      <c r="I11" s="46">
        <f t="shared" si="2"/>
        <v>36.75333333333333</v>
      </c>
      <c r="J11" s="28">
        <v>1</v>
      </c>
    </row>
    <row r="12" spans="1:10">
      <c r="A12" s="27">
        <v>42702</v>
      </c>
      <c r="B12" s="27" t="s">
        <v>25</v>
      </c>
      <c r="C12" s="44">
        <v>11</v>
      </c>
      <c r="D12" s="29" t="s">
        <v>72</v>
      </c>
      <c r="E12" s="28">
        <v>30315</v>
      </c>
      <c r="F12" s="28">
        <v>30</v>
      </c>
      <c r="G12" s="30">
        <f t="shared" si="0"/>
        <v>1010.5</v>
      </c>
      <c r="H12" s="46">
        <f t="shared" si="1"/>
        <v>7.773076923076923</v>
      </c>
      <c r="I12" s="46">
        <f t="shared" si="2"/>
        <v>33.68333333333333</v>
      </c>
      <c r="J12" s="28">
        <v>1</v>
      </c>
    </row>
    <row r="13" spans="1:10">
      <c r="A13" s="27">
        <v>42702</v>
      </c>
      <c r="B13" s="27" t="s">
        <v>25</v>
      </c>
      <c r="C13" s="44">
        <v>12</v>
      </c>
      <c r="D13" s="29" t="s">
        <v>71</v>
      </c>
      <c r="E13" s="28">
        <v>29154</v>
      </c>
      <c r="F13" s="28">
        <v>29</v>
      </c>
      <c r="G13" s="30">
        <f t="shared" si="0"/>
        <v>1005.3103448275862</v>
      </c>
      <c r="H13" s="46">
        <f t="shared" si="1"/>
        <v>7.7331564986737398</v>
      </c>
      <c r="I13" s="46">
        <f t="shared" si="2"/>
        <v>34.66587395957194</v>
      </c>
      <c r="J13" s="28">
        <v>1</v>
      </c>
    </row>
    <row r="14" spans="1:10">
      <c r="A14" s="27">
        <v>42702</v>
      </c>
      <c r="B14" s="27" t="s">
        <v>25</v>
      </c>
      <c r="C14" s="44">
        <v>13</v>
      </c>
      <c r="D14" s="29" t="s">
        <v>70</v>
      </c>
      <c r="E14" s="28">
        <v>28872</v>
      </c>
      <c r="F14" s="28">
        <v>30</v>
      </c>
      <c r="G14" s="30">
        <f t="shared" si="0"/>
        <v>962.4</v>
      </c>
      <c r="H14" s="46">
        <f t="shared" si="1"/>
        <v>7.4030769230769229</v>
      </c>
      <c r="I14" s="46">
        <f t="shared" si="2"/>
        <v>32.08</v>
      </c>
      <c r="J14" s="28">
        <v>1</v>
      </c>
    </row>
    <row r="15" spans="1:10">
      <c r="A15" s="27">
        <v>42702</v>
      </c>
      <c r="B15" s="27" t="s">
        <v>25</v>
      </c>
      <c r="C15" s="44">
        <v>14</v>
      </c>
      <c r="D15" s="29" t="s">
        <v>69</v>
      </c>
      <c r="E15" s="28">
        <v>27318</v>
      </c>
      <c r="F15" s="28">
        <v>29</v>
      </c>
      <c r="G15" s="30">
        <f t="shared" si="0"/>
        <v>942</v>
      </c>
      <c r="H15" s="46">
        <f t="shared" si="1"/>
        <v>7.2461538461538462</v>
      </c>
      <c r="I15" s="46">
        <f t="shared" si="2"/>
        <v>32.482758620689658</v>
      </c>
      <c r="J15" s="28">
        <v>1</v>
      </c>
    </row>
    <row r="16" spans="1:10">
      <c r="A16" s="27">
        <v>42702</v>
      </c>
      <c r="B16" s="27" t="s">
        <v>25</v>
      </c>
      <c r="C16" s="44">
        <v>15</v>
      </c>
      <c r="D16" s="29" t="s">
        <v>68</v>
      </c>
      <c r="E16" s="28">
        <v>11101</v>
      </c>
      <c r="F16" s="28">
        <v>29</v>
      </c>
      <c r="G16" s="30">
        <f t="shared" si="0"/>
        <v>382.79310344827587</v>
      </c>
      <c r="H16" s="46">
        <f t="shared" si="1"/>
        <v>2.9445623342175069</v>
      </c>
      <c r="I16" s="46">
        <f t="shared" si="2"/>
        <v>13.199762187871581</v>
      </c>
      <c r="J16" s="28">
        <v>1</v>
      </c>
    </row>
    <row r="17" spans="1:10" ht="15.75">
      <c r="A17" s="47">
        <v>42709</v>
      </c>
      <c r="B17" s="47" t="s">
        <v>25</v>
      </c>
      <c r="C17" s="73">
        <v>1</v>
      </c>
      <c r="D17" s="74" t="s">
        <v>67</v>
      </c>
      <c r="E17" s="48">
        <v>60667</v>
      </c>
      <c r="F17" s="48">
        <v>30</v>
      </c>
      <c r="G17" s="48">
        <f>E17/F17</f>
        <v>2022.2333333333333</v>
      </c>
      <c r="H17" s="75">
        <f t="shared" si="1"/>
        <v>15.555641025641025</v>
      </c>
      <c r="I17" s="75">
        <f t="shared" si="2"/>
        <v>67.407777777777781</v>
      </c>
      <c r="J17" s="48">
        <v>0</v>
      </c>
    </row>
    <row r="18" spans="1:10">
      <c r="A18" s="47">
        <v>42709</v>
      </c>
      <c r="B18" s="47" t="s">
        <v>25</v>
      </c>
      <c r="C18" s="73">
        <v>2</v>
      </c>
      <c r="D18" s="49" t="s">
        <v>281</v>
      </c>
      <c r="E18" s="48">
        <v>41506</v>
      </c>
      <c r="F18" s="48">
        <v>30</v>
      </c>
      <c r="G18" s="48">
        <f t="shared" si="0"/>
        <v>1383.5333333333333</v>
      </c>
      <c r="H18" s="75">
        <f t="shared" si="1"/>
        <v>10.642564102564103</v>
      </c>
      <c r="I18" s="75">
        <f t="shared" si="2"/>
        <v>46.117777777777775</v>
      </c>
      <c r="J18" s="48">
        <v>1</v>
      </c>
    </row>
    <row r="19" spans="1:10">
      <c r="A19" s="47">
        <v>42709</v>
      </c>
      <c r="B19" s="47" t="s">
        <v>25</v>
      </c>
      <c r="C19" s="73">
        <v>3</v>
      </c>
      <c r="D19" s="49"/>
      <c r="E19" s="48">
        <v>33292</v>
      </c>
      <c r="F19" s="48">
        <v>26</v>
      </c>
      <c r="G19" s="48">
        <f t="shared" si="0"/>
        <v>1280.4615384615386</v>
      </c>
      <c r="H19" s="75">
        <f t="shared" si="1"/>
        <v>9.8497041420118343</v>
      </c>
      <c r="I19" s="75">
        <f t="shared" si="2"/>
        <v>49.248520710059175</v>
      </c>
      <c r="J19" s="48">
        <v>1</v>
      </c>
    </row>
    <row r="20" spans="1:10">
      <c r="A20" s="47">
        <v>42709</v>
      </c>
      <c r="B20" s="47" t="s">
        <v>25</v>
      </c>
      <c r="C20" s="73">
        <v>4</v>
      </c>
      <c r="D20" s="49" t="s">
        <v>282</v>
      </c>
      <c r="E20" s="48">
        <v>31324</v>
      </c>
      <c r="F20" s="48">
        <v>29</v>
      </c>
      <c r="G20" s="48">
        <f t="shared" si="0"/>
        <v>1080.1379310344828</v>
      </c>
      <c r="H20" s="75">
        <f t="shared" si="1"/>
        <v>8.3087533156498683</v>
      </c>
      <c r="I20" s="75">
        <f t="shared" si="2"/>
        <v>37.246135552913202</v>
      </c>
      <c r="J20" s="48">
        <v>1</v>
      </c>
    </row>
    <row r="21" spans="1:10">
      <c r="A21" s="47">
        <v>42709</v>
      </c>
      <c r="B21" s="47" t="s">
        <v>25</v>
      </c>
      <c r="C21" s="73">
        <v>5</v>
      </c>
      <c r="D21" s="49" t="s">
        <v>283</v>
      </c>
      <c r="E21" s="48">
        <v>29411</v>
      </c>
      <c r="F21" s="48">
        <v>30</v>
      </c>
      <c r="G21" s="48">
        <f t="shared" si="0"/>
        <v>980.36666666666667</v>
      </c>
      <c r="H21" s="75">
        <f t="shared" si="1"/>
        <v>7.5412820512820513</v>
      </c>
      <c r="I21" s="75">
        <f t="shared" si="2"/>
        <v>32.678888888888892</v>
      </c>
      <c r="J21" s="48">
        <v>1</v>
      </c>
    </row>
    <row r="22" spans="1:10">
      <c r="A22" s="47">
        <v>42709</v>
      </c>
      <c r="B22" s="47" t="s">
        <v>25</v>
      </c>
      <c r="C22" s="73">
        <v>6</v>
      </c>
      <c r="D22" s="49" t="s">
        <v>284</v>
      </c>
      <c r="E22" s="48">
        <v>29186</v>
      </c>
      <c r="F22" s="48">
        <v>29</v>
      </c>
      <c r="G22" s="48">
        <f t="shared" si="0"/>
        <v>1006.4137931034483</v>
      </c>
      <c r="H22" s="75">
        <f t="shared" si="1"/>
        <v>7.7416445623342174</v>
      </c>
      <c r="I22" s="75">
        <f t="shared" si="2"/>
        <v>34.703923900118909</v>
      </c>
      <c r="J22" s="48">
        <v>1</v>
      </c>
    </row>
    <row r="23" spans="1:10">
      <c r="A23" s="47">
        <v>42709</v>
      </c>
      <c r="B23" s="47" t="s">
        <v>25</v>
      </c>
      <c r="C23" s="73">
        <v>7</v>
      </c>
      <c r="D23" s="49" t="s">
        <v>285</v>
      </c>
      <c r="E23" s="48">
        <v>28643</v>
      </c>
      <c r="F23" s="48">
        <v>30</v>
      </c>
      <c r="G23" s="48">
        <f t="shared" si="0"/>
        <v>954.76666666666665</v>
      </c>
      <c r="H23" s="75">
        <f t="shared" si="1"/>
        <v>7.3443589743589746</v>
      </c>
      <c r="I23" s="75">
        <f t="shared" si="2"/>
        <v>31.825555555555557</v>
      </c>
      <c r="J23" s="48">
        <v>1</v>
      </c>
    </row>
    <row r="24" spans="1:10">
      <c r="A24" s="47">
        <v>42709</v>
      </c>
      <c r="B24" s="47" t="s">
        <v>25</v>
      </c>
      <c r="C24" s="73">
        <v>8</v>
      </c>
      <c r="D24" s="49" t="s">
        <v>286</v>
      </c>
      <c r="E24" s="48">
        <v>25963</v>
      </c>
      <c r="F24" s="48">
        <v>30</v>
      </c>
      <c r="G24" s="48">
        <f t="shared" si="0"/>
        <v>865.43333333333328</v>
      </c>
      <c r="H24" s="75">
        <f t="shared" si="1"/>
        <v>6.6571794871794872</v>
      </c>
      <c r="I24" s="75">
        <f t="shared" si="2"/>
        <v>28.847777777777775</v>
      </c>
      <c r="J24" s="48">
        <v>1</v>
      </c>
    </row>
    <row r="25" spans="1:10">
      <c r="A25" s="47">
        <v>42709</v>
      </c>
      <c r="B25" s="47" t="s">
        <v>25</v>
      </c>
      <c r="C25" s="73">
        <v>9</v>
      </c>
      <c r="D25" s="49" t="s">
        <v>287</v>
      </c>
      <c r="E25" s="48">
        <v>25471</v>
      </c>
      <c r="F25" s="48">
        <v>30</v>
      </c>
      <c r="G25" s="48">
        <f t="shared" si="0"/>
        <v>849.0333333333333</v>
      </c>
      <c r="H25" s="75">
        <f t="shared" si="1"/>
        <v>6.5310256410256411</v>
      </c>
      <c r="I25" s="75">
        <f t="shared" si="2"/>
        <v>28.301111111111108</v>
      </c>
      <c r="J25" s="48">
        <v>1</v>
      </c>
    </row>
    <row r="26" spans="1:10">
      <c r="A26" s="47">
        <v>42709</v>
      </c>
      <c r="B26" s="47" t="s">
        <v>25</v>
      </c>
      <c r="C26" s="73">
        <v>10</v>
      </c>
      <c r="D26" s="49" t="s">
        <v>288</v>
      </c>
      <c r="E26" s="48">
        <v>20932</v>
      </c>
      <c r="F26" s="48">
        <v>29</v>
      </c>
      <c r="G26" s="48">
        <f t="shared" si="0"/>
        <v>721.79310344827582</v>
      </c>
      <c r="H26" s="75">
        <f t="shared" si="1"/>
        <v>5.5522546419098138</v>
      </c>
      <c r="I26" s="75">
        <f t="shared" si="2"/>
        <v>24.889417360285371</v>
      </c>
      <c r="J26" s="48">
        <v>1</v>
      </c>
    </row>
    <row r="27" spans="1:10">
      <c r="A27" s="47">
        <v>42709</v>
      </c>
      <c r="B27" s="47" t="s">
        <v>25</v>
      </c>
      <c r="C27" s="73">
        <v>11</v>
      </c>
      <c r="D27" s="49"/>
      <c r="E27" s="48">
        <v>15551</v>
      </c>
      <c r="F27" s="48">
        <v>30</v>
      </c>
      <c r="G27" s="48">
        <f t="shared" si="0"/>
        <v>518.36666666666667</v>
      </c>
      <c r="H27" s="75">
        <f t="shared" si="1"/>
        <v>3.9874358974358977</v>
      </c>
      <c r="I27" s="75">
        <f t="shared" si="2"/>
        <v>17.27888888888889</v>
      </c>
      <c r="J27" s="48">
        <v>1</v>
      </c>
    </row>
    <row r="28" spans="1:10">
      <c r="A28" s="47">
        <v>42709</v>
      </c>
      <c r="B28" s="47" t="s">
        <v>25</v>
      </c>
      <c r="C28" s="73">
        <v>12</v>
      </c>
      <c r="D28" s="49" t="s">
        <v>289</v>
      </c>
      <c r="E28" s="48">
        <v>13927</v>
      </c>
      <c r="F28" s="48">
        <v>30</v>
      </c>
      <c r="G28" s="48">
        <f t="shared" si="0"/>
        <v>464.23333333333335</v>
      </c>
      <c r="H28" s="75">
        <f t="shared" si="1"/>
        <v>3.5710256410256411</v>
      </c>
      <c r="I28" s="75">
        <f t="shared" si="2"/>
        <v>15.474444444444446</v>
      </c>
      <c r="J28" s="48">
        <v>1</v>
      </c>
    </row>
    <row r="29" spans="1:10">
      <c r="A29" s="47">
        <v>42709</v>
      </c>
      <c r="B29" s="47" t="s">
        <v>25</v>
      </c>
      <c r="C29" s="73">
        <v>13</v>
      </c>
      <c r="D29" s="49"/>
      <c r="E29" s="48">
        <v>13866</v>
      </c>
      <c r="F29" s="48">
        <v>30</v>
      </c>
      <c r="G29" s="48">
        <f t="shared" si="0"/>
        <v>462.2</v>
      </c>
      <c r="H29" s="75">
        <f t="shared" si="1"/>
        <v>3.5553846153846154</v>
      </c>
      <c r="I29" s="75">
        <f t="shared" si="2"/>
        <v>15.406666666666666</v>
      </c>
      <c r="J29" s="48">
        <v>1</v>
      </c>
    </row>
    <row r="30" spans="1:10">
      <c r="A30" s="47">
        <v>42709</v>
      </c>
      <c r="B30" s="47" t="s">
        <v>25</v>
      </c>
      <c r="C30" s="73">
        <v>14</v>
      </c>
      <c r="D30" s="49" t="s">
        <v>290</v>
      </c>
      <c r="E30" s="48">
        <v>13600</v>
      </c>
      <c r="F30" s="48">
        <v>30</v>
      </c>
      <c r="G30" s="48">
        <f t="shared" si="0"/>
        <v>453.33333333333331</v>
      </c>
      <c r="H30" s="75">
        <f t="shared" si="1"/>
        <v>3.4871794871794872</v>
      </c>
      <c r="I30" s="75">
        <f t="shared" si="2"/>
        <v>15.111111111111111</v>
      </c>
      <c r="J30" s="48">
        <v>1</v>
      </c>
    </row>
    <row r="31" spans="1:10">
      <c r="A31" s="47">
        <v>42709</v>
      </c>
      <c r="B31" s="47" t="s">
        <v>25</v>
      </c>
      <c r="C31" s="73">
        <v>15</v>
      </c>
      <c r="D31" s="49" t="s">
        <v>291</v>
      </c>
      <c r="E31" s="48">
        <v>10062</v>
      </c>
      <c r="F31" s="48">
        <v>30</v>
      </c>
      <c r="G31" s="48">
        <f t="shared" si="0"/>
        <v>335.4</v>
      </c>
      <c r="H31" s="75">
        <f t="shared" si="1"/>
        <v>2.5799999999999996</v>
      </c>
      <c r="I31" s="75">
        <f t="shared" si="2"/>
        <v>11.18</v>
      </c>
      <c r="J31" s="48">
        <v>1</v>
      </c>
    </row>
    <row r="32" spans="1:10">
      <c r="A32" s="27">
        <v>42716</v>
      </c>
      <c r="B32" s="27" t="s">
        <v>25</v>
      </c>
      <c r="C32" s="44">
        <v>1</v>
      </c>
      <c r="D32" s="29" t="s">
        <v>302</v>
      </c>
      <c r="E32" s="28">
        <v>62183</v>
      </c>
      <c r="F32" s="28">
        <v>29</v>
      </c>
      <c r="G32" s="28">
        <f>E32/F32</f>
        <v>2144.2413793103447</v>
      </c>
      <c r="H32" s="46">
        <f t="shared" ref="H32:H46" si="3">G32/130</f>
        <v>16.49416445623342</v>
      </c>
      <c r="I32" s="46">
        <f t="shared" ref="I32:I46" si="4">G32/F32</f>
        <v>73.939357907253267</v>
      </c>
      <c r="J32" s="28">
        <v>1</v>
      </c>
    </row>
    <row r="33" spans="1:10" ht="15.75">
      <c r="A33" s="27">
        <v>42716</v>
      </c>
      <c r="B33" s="27" t="s">
        <v>25</v>
      </c>
      <c r="C33" s="44">
        <v>2</v>
      </c>
      <c r="D33" s="45" t="s">
        <v>67</v>
      </c>
      <c r="E33" s="28">
        <v>58188</v>
      </c>
      <c r="F33" s="28">
        <v>30</v>
      </c>
      <c r="G33" s="28">
        <f t="shared" ref="G33:G46" si="5">E33/F33</f>
        <v>1939.6</v>
      </c>
      <c r="H33" s="46">
        <f t="shared" si="3"/>
        <v>14.92</v>
      </c>
      <c r="I33" s="46">
        <f t="shared" si="4"/>
        <v>64.653333333333336</v>
      </c>
      <c r="J33" s="28">
        <v>0</v>
      </c>
    </row>
    <row r="34" spans="1:10">
      <c r="A34" s="27">
        <v>42716</v>
      </c>
      <c r="B34" s="27" t="s">
        <v>25</v>
      </c>
      <c r="C34" s="44">
        <v>3</v>
      </c>
      <c r="D34" s="29" t="s">
        <v>303</v>
      </c>
      <c r="E34" s="28">
        <v>45251</v>
      </c>
      <c r="F34" s="28">
        <v>29</v>
      </c>
      <c r="G34" s="28">
        <f t="shared" si="5"/>
        <v>1560.3793103448277</v>
      </c>
      <c r="H34" s="46">
        <f t="shared" si="3"/>
        <v>12.00291777188329</v>
      </c>
      <c r="I34" s="46">
        <f t="shared" si="4"/>
        <v>53.806183115338882</v>
      </c>
      <c r="J34" s="28">
        <v>1</v>
      </c>
    </row>
    <row r="35" spans="1:10">
      <c r="A35" s="27">
        <v>42716</v>
      </c>
      <c r="B35" s="27" t="s">
        <v>25</v>
      </c>
      <c r="C35" s="44">
        <v>4</v>
      </c>
      <c r="D35" s="29" t="s">
        <v>304</v>
      </c>
      <c r="E35" s="28">
        <v>43730</v>
      </c>
      <c r="F35" s="28">
        <v>30</v>
      </c>
      <c r="G35" s="28">
        <f t="shared" si="5"/>
        <v>1457.6666666666667</v>
      </c>
      <c r="H35" s="46">
        <f t="shared" si="3"/>
        <v>11.212820512820514</v>
      </c>
      <c r="I35" s="46">
        <f t="shared" si="4"/>
        <v>48.588888888888889</v>
      </c>
      <c r="J35" s="28">
        <v>1</v>
      </c>
    </row>
    <row r="36" spans="1:10">
      <c r="A36" s="27">
        <v>42716</v>
      </c>
      <c r="B36" s="27" t="s">
        <v>25</v>
      </c>
      <c r="C36" s="44">
        <v>5</v>
      </c>
      <c r="D36" s="29" t="s">
        <v>305</v>
      </c>
      <c r="E36" s="28">
        <v>42572</v>
      </c>
      <c r="F36" s="28">
        <v>30</v>
      </c>
      <c r="G36" s="28">
        <f t="shared" si="5"/>
        <v>1419.0666666666666</v>
      </c>
      <c r="H36" s="46">
        <f t="shared" si="3"/>
        <v>10.915897435897435</v>
      </c>
      <c r="I36" s="46">
        <f t="shared" si="4"/>
        <v>47.30222222222222</v>
      </c>
      <c r="J36" s="28">
        <v>1</v>
      </c>
    </row>
    <row r="37" spans="1:10">
      <c r="A37" s="27">
        <v>42716</v>
      </c>
      <c r="B37" s="27" t="s">
        <v>25</v>
      </c>
      <c r="C37" s="44">
        <v>6</v>
      </c>
      <c r="D37" s="29" t="s">
        <v>306</v>
      </c>
      <c r="E37" s="28">
        <v>41117</v>
      </c>
      <c r="F37" s="28">
        <v>30</v>
      </c>
      <c r="G37" s="28">
        <f t="shared" si="5"/>
        <v>1370.5666666666666</v>
      </c>
      <c r="H37" s="46">
        <f t="shared" si="3"/>
        <v>10.542820512820512</v>
      </c>
      <c r="I37" s="46">
        <f t="shared" si="4"/>
        <v>45.685555555555553</v>
      </c>
      <c r="J37" s="28">
        <v>1</v>
      </c>
    </row>
    <row r="38" spans="1:10">
      <c r="A38" s="27">
        <v>42716</v>
      </c>
      <c r="B38" s="27" t="s">
        <v>25</v>
      </c>
      <c r="C38" s="44">
        <v>7</v>
      </c>
      <c r="D38" s="29" t="s">
        <v>307</v>
      </c>
      <c r="E38" s="28">
        <v>40069</v>
      </c>
      <c r="F38" s="28">
        <v>30</v>
      </c>
      <c r="G38" s="28">
        <f t="shared" si="5"/>
        <v>1335.6333333333334</v>
      </c>
      <c r="H38" s="46">
        <f t="shared" si="3"/>
        <v>10.274102564102565</v>
      </c>
      <c r="I38" s="46">
        <f t="shared" si="4"/>
        <v>44.521111111111118</v>
      </c>
      <c r="J38" s="28">
        <v>1</v>
      </c>
    </row>
    <row r="39" spans="1:10">
      <c r="A39" s="27">
        <v>42716</v>
      </c>
      <c r="B39" s="27" t="s">
        <v>25</v>
      </c>
      <c r="C39" s="44">
        <v>8</v>
      </c>
      <c r="D39" s="29" t="s">
        <v>308</v>
      </c>
      <c r="E39" s="28">
        <v>34190</v>
      </c>
      <c r="F39" s="28">
        <v>30</v>
      </c>
      <c r="G39" s="28">
        <f t="shared" si="5"/>
        <v>1139.6666666666667</v>
      </c>
      <c r="H39" s="46">
        <f t="shared" si="3"/>
        <v>8.7666666666666675</v>
      </c>
      <c r="I39" s="46">
        <f t="shared" si="4"/>
        <v>37.988888888888894</v>
      </c>
      <c r="J39" s="28">
        <v>1</v>
      </c>
    </row>
    <row r="40" spans="1:10">
      <c r="A40" s="27">
        <v>42716</v>
      </c>
      <c r="B40" s="27" t="s">
        <v>25</v>
      </c>
      <c r="C40" s="44">
        <v>9</v>
      </c>
      <c r="D40" s="29" t="s">
        <v>309</v>
      </c>
      <c r="E40" s="28">
        <v>30878</v>
      </c>
      <c r="F40" s="28">
        <v>30</v>
      </c>
      <c r="G40" s="28">
        <f t="shared" si="5"/>
        <v>1029.2666666666667</v>
      </c>
      <c r="H40" s="46">
        <f t="shared" si="3"/>
        <v>7.9174358974358974</v>
      </c>
      <c r="I40" s="46">
        <f t="shared" si="4"/>
        <v>34.308888888888887</v>
      </c>
      <c r="J40" s="28">
        <v>1</v>
      </c>
    </row>
    <row r="41" spans="1:10">
      <c r="A41" s="27">
        <v>42716</v>
      </c>
      <c r="B41" s="27" t="s">
        <v>25</v>
      </c>
      <c r="C41" s="44">
        <v>10</v>
      </c>
      <c r="D41" s="29" t="s">
        <v>310</v>
      </c>
      <c r="E41" s="28">
        <v>23854</v>
      </c>
      <c r="F41" s="28">
        <v>30</v>
      </c>
      <c r="G41" s="28">
        <f t="shared" si="5"/>
        <v>795.13333333333333</v>
      </c>
      <c r="H41" s="46">
        <f t="shared" si="3"/>
        <v>6.1164102564102567</v>
      </c>
      <c r="I41" s="46">
        <f t="shared" si="4"/>
        <v>26.504444444444445</v>
      </c>
      <c r="J41" s="28">
        <v>1</v>
      </c>
    </row>
    <row r="42" spans="1:10">
      <c r="A42" s="27">
        <v>42716</v>
      </c>
      <c r="B42" s="27" t="s">
        <v>25</v>
      </c>
      <c r="C42" s="44">
        <v>11</v>
      </c>
      <c r="D42" s="29" t="s">
        <v>311</v>
      </c>
      <c r="E42" s="28">
        <v>16231</v>
      </c>
      <c r="F42" s="28">
        <v>30</v>
      </c>
      <c r="G42" s="28">
        <f t="shared" si="5"/>
        <v>541.0333333333333</v>
      </c>
      <c r="H42" s="46">
        <f t="shared" si="3"/>
        <v>4.1617948717948714</v>
      </c>
      <c r="I42" s="46">
        <f t="shared" si="4"/>
        <v>18.034444444444443</v>
      </c>
      <c r="J42" s="28">
        <v>1</v>
      </c>
    </row>
    <row r="43" spans="1:10">
      <c r="A43" s="27">
        <v>42716</v>
      </c>
      <c r="B43" s="27" t="s">
        <v>25</v>
      </c>
      <c r="C43" s="44">
        <v>12</v>
      </c>
      <c r="D43" s="29" t="s">
        <v>312</v>
      </c>
      <c r="E43" s="28">
        <v>15985</v>
      </c>
      <c r="F43" s="28">
        <v>30</v>
      </c>
      <c r="G43" s="28">
        <f t="shared" si="5"/>
        <v>532.83333333333337</v>
      </c>
      <c r="H43" s="46">
        <f t="shared" si="3"/>
        <v>4.0987179487179493</v>
      </c>
      <c r="I43" s="46">
        <f t="shared" si="4"/>
        <v>17.761111111111113</v>
      </c>
      <c r="J43" s="28">
        <v>1</v>
      </c>
    </row>
    <row r="44" spans="1:10">
      <c r="A44" s="27">
        <v>42716</v>
      </c>
      <c r="B44" s="27" t="s">
        <v>25</v>
      </c>
      <c r="C44" s="44">
        <v>13</v>
      </c>
      <c r="D44" s="29" t="s">
        <v>313</v>
      </c>
      <c r="E44" s="28">
        <v>10342</v>
      </c>
      <c r="F44" s="28">
        <v>30</v>
      </c>
      <c r="G44" s="28">
        <f t="shared" si="5"/>
        <v>344.73333333333335</v>
      </c>
      <c r="H44" s="46">
        <f t="shared" si="3"/>
        <v>2.6517948717948721</v>
      </c>
      <c r="I44" s="46">
        <f t="shared" si="4"/>
        <v>11.491111111111111</v>
      </c>
      <c r="J44" s="28">
        <v>1</v>
      </c>
    </row>
    <row r="45" spans="1:10">
      <c r="A45" s="27">
        <v>42716</v>
      </c>
      <c r="B45" s="27" t="s">
        <v>25</v>
      </c>
      <c r="C45" s="44">
        <v>14</v>
      </c>
      <c r="D45" s="29" t="s">
        <v>314</v>
      </c>
      <c r="E45" s="28">
        <v>8339</v>
      </c>
      <c r="F45" s="28">
        <v>30</v>
      </c>
      <c r="G45" s="28">
        <f t="shared" si="5"/>
        <v>277.96666666666664</v>
      </c>
      <c r="H45" s="46">
        <f t="shared" si="3"/>
        <v>2.138205128205128</v>
      </c>
      <c r="I45" s="46">
        <f t="shared" si="4"/>
        <v>9.2655555555555544</v>
      </c>
      <c r="J45" s="28">
        <v>1</v>
      </c>
    </row>
    <row r="46" spans="1:10">
      <c r="A46" s="27">
        <v>42716</v>
      </c>
      <c r="B46" s="27" t="s">
        <v>25</v>
      </c>
      <c r="C46" s="44">
        <v>15</v>
      </c>
      <c r="D46" s="29" t="s">
        <v>315</v>
      </c>
      <c r="E46" s="28">
        <v>6913</v>
      </c>
      <c r="F46" s="28">
        <v>30</v>
      </c>
      <c r="G46" s="28">
        <f t="shared" si="5"/>
        <v>230.43333333333334</v>
      </c>
      <c r="H46" s="46">
        <f t="shared" si="3"/>
        <v>1.7725641025641026</v>
      </c>
      <c r="I46" s="46">
        <f t="shared" si="4"/>
        <v>7.681111111111111</v>
      </c>
      <c r="J46" s="28">
        <v>1</v>
      </c>
    </row>
    <row r="47" spans="1:10" ht="15.75">
      <c r="A47" s="47">
        <v>42723</v>
      </c>
      <c r="B47" s="47" t="s">
        <v>25</v>
      </c>
      <c r="C47" s="73">
        <v>1</v>
      </c>
      <c r="D47" s="74" t="s">
        <v>67</v>
      </c>
      <c r="E47" s="48">
        <v>60142</v>
      </c>
      <c r="F47" s="48">
        <v>29</v>
      </c>
      <c r="G47" s="48">
        <f>E47/F47</f>
        <v>2073.8620689655172</v>
      </c>
      <c r="H47" s="75">
        <f t="shared" ref="H47:H61" si="6">G47/130</f>
        <v>15.952785145888594</v>
      </c>
      <c r="I47" s="75">
        <f t="shared" ref="I47:I61" si="7">G47/F47</f>
        <v>71.512485136741972</v>
      </c>
      <c r="J47" s="48">
        <v>0</v>
      </c>
    </row>
    <row r="48" spans="1:10">
      <c r="A48" s="47">
        <v>42723</v>
      </c>
      <c r="B48" s="47" t="s">
        <v>25</v>
      </c>
      <c r="C48" s="73">
        <v>2</v>
      </c>
      <c r="D48" s="49" t="s">
        <v>322</v>
      </c>
      <c r="E48" s="48">
        <v>51682</v>
      </c>
      <c r="F48" s="48">
        <v>30</v>
      </c>
      <c r="G48" s="48">
        <f t="shared" ref="G48:G61" si="8">E48/F48</f>
        <v>1722.7333333333333</v>
      </c>
      <c r="H48" s="75">
        <f t="shared" si="6"/>
        <v>13.251794871794871</v>
      </c>
      <c r="I48" s="75">
        <f t="shared" si="7"/>
        <v>57.424444444444447</v>
      </c>
      <c r="J48" s="48">
        <v>1</v>
      </c>
    </row>
    <row r="49" spans="1:10">
      <c r="A49" s="47">
        <v>42723</v>
      </c>
      <c r="B49" s="47" t="s">
        <v>25</v>
      </c>
      <c r="C49" s="73">
        <v>3</v>
      </c>
      <c r="D49" s="49" t="s">
        <v>320</v>
      </c>
      <c r="E49" s="48">
        <v>50968</v>
      </c>
      <c r="F49" s="48">
        <v>27</v>
      </c>
      <c r="G49" s="48">
        <f t="shared" si="8"/>
        <v>1887.7037037037037</v>
      </c>
      <c r="H49" s="75">
        <f t="shared" si="6"/>
        <v>14.52079772079772</v>
      </c>
      <c r="I49" s="75">
        <f t="shared" si="7"/>
        <v>69.914951989026065</v>
      </c>
      <c r="J49" s="48">
        <v>1</v>
      </c>
    </row>
    <row r="50" spans="1:10">
      <c r="A50" s="47">
        <v>42723</v>
      </c>
      <c r="B50" s="47" t="s">
        <v>25</v>
      </c>
      <c r="C50" s="73">
        <v>4</v>
      </c>
      <c r="D50" s="49" t="s">
        <v>321</v>
      </c>
      <c r="E50" s="48">
        <v>50136</v>
      </c>
      <c r="F50" s="48">
        <v>30</v>
      </c>
      <c r="G50" s="48">
        <f t="shared" si="8"/>
        <v>1671.2</v>
      </c>
      <c r="H50" s="75">
        <f t="shared" si="6"/>
        <v>12.855384615384615</v>
      </c>
      <c r="I50" s="75">
        <f t="shared" si="7"/>
        <v>55.706666666666671</v>
      </c>
      <c r="J50" s="48">
        <v>1</v>
      </c>
    </row>
    <row r="51" spans="1:10">
      <c r="A51" s="47">
        <v>42723</v>
      </c>
      <c r="B51" s="47" t="s">
        <v>25</v>
      </c>
      <c r="C51" s="73">
        <v>5</v>
      </c>
      <c r="D51" s="49" t="s">
        <v>323</v>
      </c>
      <c r="E51" s="48">
        <v>48035</v>
      </c>
      <c r="F51" s="48">
        <v>30</v>
      </c>
      <c r="G51" s="48">
        <f t="shared" si="8"/>
        <v>1601.1666666666667</v>
      </c>
      <c r="H51" s="75">
        <f t="shared" si="6"/>
        <v>12.316666666666666</v>
      </c>
      <c r="I51" s="75">
        <f t="shared" si="7"/>
        <v>53.372222222222227</v>
      </c>
      <c r="J51" s="48">
        <v>1</v>
      </c>
    </row>
    <row r="52" spans="1:10">
      <c r="A52" s="47">
        <v>42723</v>
      </c>
      <c r="B52" s="47" t="s">
        <v>25</v>
      </c>
      <c r="C52" s="73">
        <v>6</v>
      </c>
      <c r="D52" s="49" t="s">
        <v>324</v>
      </c>
      <c r="E52" s="48">
        <v>47358</v>
      </c>
      <c r="F52" s="48">
        <v>30</v>
      </c>
      <c r="G52" s="48">
        <f t="shared" si="8"/>
        <v>1578.6</v>
      </c>
      <c r="H52" s="75">
        <f t="shared" si="6"/>
        <v>12.143076923076922</v>
      </c>
      <c r="I52" s="75">
        <f t="shared" si="7"/>
        <v>52.62</v>
      </c>
      <c r="J52" s="48">
        <v>1</v>
      </c>
    </row>
    <row r="53" spans="1:10">
      <c r="A53" s="47">
        <v>42723</v>
      </c>
      <c r="B53" s="47" t="s">
        <v>25</v>
      </c>
      <c r="C53" s="73">
        <v>7</v>
      </c>
      <c r="D53" s="49" t="s">
        <v>325</v>
      </c>
      <c r="E53" s="48">
        <v>42761</v>
      </c>
      <c r="F53" s="48">
        <v>30</v>
      </c>
      <c r="G53" s="48">
        <f t="shared" si="8"/>
        <v>1425.3666666666666</v>
      </c>
      <c r="H53" s="75">
        <f t="shared" si="6"/>
        <v>10.964358974358973</v>
      </c>
      <c r="I53" s="75">
        <f t="shared" si="7"/>
        <v>47.512222222222221</v>
      </c>
      <c r="J53" s="48">
        <v>1</v>
      </c>
    </row>
    <row r="54" spans="1:10">
      <c r="A54" s="47">
        <v>42723</v>
      </c>
      <c r="B54" s="47" t="s">
        <v>25</v>
      </c>
      <c r="C54" s="73">
        <v>8</v>
      </c>
      <c r="D54" s="49" t="s">
        <v>326</v>
      </c>
      <c r="E54" s="48">
        <v>42516</v>
      </c>
      <c r="F54" s="48">
        <v>30</v>
      </c>
      <c r="G54" s="48">
        <f t="shared" si="8"/>
        <v>1417.2</v>
      </c>
      <c r="H54" s="75">
        <f t="shared" si="6"/>
        <v>10.901538461538461</v>
      </c>
      <c r="I54" s="75">
        <f t="shared" si="7"/>
        <v>47.24</v>
      </c>
      <c r="J54" s="48">
        <v>1</v>
      </c>
    </row>
    <row r="55" spans="1:10">
      <c r="A55" s="47">
        <v>42723</v>
      </c>
      <c r="B55" s="47" t="s">
        <v>25</v>
      </c>
      <c r="C55" s="73">
        <v>9</v>
      </c>
      <c r="D55" s="49" t="s">
        <v>327</v>
      </c>
      <c r="E55" s="48">
        <v>36597</v>
      </c>
      <c r="F55" s="48">
        <v>29</v>
      </c>
      <c r="G55" s="48">
        <f t="shared" si="8"/>
        <v>1261.9655172413793</v>
      </c>
      <c r="H55" s="75">
        <f t="shared" si="6"/>
        <v>9.707427055702917</v>
      </c>
      <c r="I55" s="75">
        <f t="shared" si="7"/>
        <v>43.516052318668251</v>
      </c>
      <c r="J55" s="48">
        <v>1</v>
      </c>
    </row>
    <row r="56" spans="1:10">
      <c r="A56" s="47">
        <v>42723</v>
      </c>
      <c r="B56" s="47" t="s">
        <v>25</v>
      </c>
      <c r="C56" s="73">
        <v>10</v>
      </c>
      <c r="D56" s="49" t="s">
        <v>328</v>
      </c>
      <c r="E56" s="48">
        <v>34439</v>
      </c>
      <c r="F56" s="48">
        <v>29</v>
      </c>
      <c r="G56" s="48">
        <f t="shared" si="8"/>
        <v>1187.5517241379309</v>
      </c>
      <c r="H56" s="75">
        <f t="shared" si="6"/>
        <v>9.1350132625994682</v>
      </c>
      <c r="I56" s="75">
        <f t="shared" si="7"/>
        <v>40.950059453032104</v>
      </c>
      <c r="J56" s="48">
        <v>1</v>
      </c>
    </row>
    <row r="57" spans="1:10">
      <c r="A57" s="47">
        <v>42723</v>
      </c>
      <c r="B57" s="47" t="s">
        <v>25</v>
      </c>
      <c r="C57" s="73">
        <v>11</v>
      </c>
      <c r="D57" s="49" t="s">
        <v>329</v>
      </c>
      <c r="E57" s="48">
        <v>30930</v>
      </c>
      <c r="F57" s="48">
        <v>30</v>
      </c>
      <c r="G57" s="48">
        <f t="shared" si="8"/>
        <v>1031</v>
      </c>
      <c r="H57" s="75">
        <f t="shared" si="6"/>
        <v>7.930769230769231</v>
      </c>
      <c r="I57" s="75">
        <f t="shared" si="7"/>
        <v>34.366666666666667</v>
      </c>
      <c r="J57" s="48">
        <v>1</v>
      </c>
    </row>
    <row r="58" spans="1:10">
      <c r="A58" s="47">
        <v>42723</v>
      </c>
      <c r="B58" s="47" t="s">
        <v>25</v>
      </c>
      <c r="C58" s="73">
        <v>12</v>
      </c>
      <c r="D58" s="49" t="s">
        <v>330</v>
      </c>
      <c r="E58" s="48">
        <v>28041</v>
      </c>
      <c r="F58" s="48">
        <v>29</v>
      </c>
      <c r="G58" s="48">
        <f t="shared" si="8"/>
        <v>966.93103448275861</v>
      </c>
      <c r="H58" s="75">
        <f t="shared" si="6"/>
        <v>7.4379310344827587</v>
      </c>
      <c r="I58" s="75">
        <f t="shared" si="7"/>
        <v>33.342449464922709</v>
      </c>
      <c r="J58" s="48">
        <v>1</v>
      </c>
    </row>
    <row r="59" spans="1:10">
      <c r="A59" s="47">
        <v>42723</v>
      </c>
      <c r="B59" s="47" t="s">
        <v>25</v>
      </c>
      <c r="C59" s="73">
        <v>13</v>
      </c>
      <c r="D59" s="49" t="s">
        <v>331</v>
      </c>
      <c r="E59" s="48">
        <v>22528</v>
      </c>
      <c r="F59" s="48">
        <v>30</v>
      </c>
      <c r="G59" s="48">
        <f t="shared" si="8"/>
        <v>750.93333333333328</v>
      </c>
      <c r="H59" s="75">
        <f t="shared" si="6"/>
        <v>5.776410256410256</v>
      </c>
      <c r="I59" s="75">
        <f t="shared" si="7"/>
        <v>25.031111111111109</v>
      </c>
      <c r="J59" s="48">
        <v>1</v>
      </c>
    </row>
    <row r="60" spans="1:10">
      <c r="A60" s="47">
        <v>42723</v>
      </c>
      <c r="B60" s="47" t="s">
        <v>25</v>
      </c>
      <c r="C60" s="73">
        <v>14</v>
      </c>
      <c r="D60" s="49" t="s">
        <v>332</v>
      </c>
      <c r="E60" s="48">
        <v>13123</v>
      </c>
      <c r="F60" s="48">
        <v>30</v>
      </c>
      <c r="G60" s="48">
        <f t="shared" si="8"/>
        <v>437.43333333333334</v>
      </c>
      <c r="H60" s="75">
        <f t="shared" si="6"/>
        <v>3.364871794871795</v>
      </c>
      <c r="I60" s="75">
        <f t="shared" si="7"/>
        <v>14.581111111111111</v>
      </c>
      <c r="J60" s="48">
        <v>1</v>
      </c>
    </row>
    <row r="61" spans="1:10">
      <c r="A61" s="47">
        <v>42723</v>
      </c>
      <c r="B61" s="47" t="s">
        <v>25</v>
      </c>
      <c r="C61" s="73">
        <v>15</v>
      </c>
      <c r="D61" s="49" t="s">
        <v>333</v>
      </c>
      <c r="E61" s="48">
        <v>12626</v>
      </c>
      <c r="F61" s="48">
        <v>29</v>
      </c>
      <c r="G61" s="48">
        <f t="shared" si="8"/>
        <v>435.37931034482756</v>
      </c>
      <c r="H61" s="75">
        <f t="shared" si="6"/>
        <v>3.3490716180371352</v>
      </c>
      <c r="I61" s="75">
        <f t="shared" si="7"/>
        <v>15.013079667063019</v>
      </c>
      <c r="J61" s="48">
        <v>1</v>
      </c>
    </row>
    <row r="62" spans="1:10" ht="15.75">
      <c r="A62" s="27">
        <v>42730</v>
      </c>
      <c r="B62" s="27" t="s">
        <v>25</v>
      </c>
      <c r="C62" s="44">
        <v>1</v>
      </c>
      <c r="D62" s="45" t="s">
        <v>67</v>
      </c>
      <c r="E62" s="28">
        <f>团对记录!D6</f>
        <v>60431</v>
      </c>
      <c r="F62" s="28">
        <v>29</v>
      </c>
      <c r="G62" s="28">
        <f>E62/F62</f>
        <v>2083.8275862068967</v>
      </c>
      <c r="H62" s="46">
        <f t="shared" ref="H62:H76" si="9">G62/130</f>
        <v>16.029442970822284</v>
      </c>
      <c r="I62" s="46">
        <f t="shared" ref="I62:I76" si="10">G62/F62</f>
        <v>71.856123662306786</v>
      </c>
      <c r="J62" s="28">
        <v>0</v>
      </c>
    </row>
    <row r="63" spans="1:10">
      <c r="A63" s="27">
        <v>42730</v>
      </c>
      <c r="B63" s="27" t="s">
        <v>25</v>
      </c>
      <c r="C63" s="44">
        <v>2</v>
      </c>
      <c r="D63" s="29" t="s">
        <v>340</v>
      </c>
      <c r="E63" s="28">
        <v>60330</v>
      </c>
      <c r="F63" s="28">
        <v>30</v>
      </c>
      <c r="G63" s="28">
        <f t="shared" ref="G63:G76" si="11">E63/F63</f>
        <v>2011</v>
      </c>
      <c r="H63" s="46">
        <f t="shared" si="9"/>
        <v>15.469230769230769</v>
      </c>
      <c r="I63" s="46">
        <f t="shared" si="10"/>
        <v>67.033333333333331</v>
      </c>
      <c r="J63" s="28">
        <v>1</v>
      </c>
    </row>
    <row r="64" spans="1:10">
      <c r="A64" s="27">
        <v>42730</v>
      </c>
      <c r="B64" s="27" t="s">
        <v>25</v>
      </c>
      <c r="C64" s="44">
        <v>3</v>
      </c>
      <c r="D64" s="29" t="s">
        <v>341</v>
      </c>
      <c r="E64" s="28">
        <v>50951</v>
      </c>
      <c r="F64" s="28">
        <v>30</v>
      </c>
      <c r="G64" s="28">
        <f t="shared" si="11"/>
        <v>1698.3666666666666</v>
      </c>
      <c r="H64" s="46">
        <f t="shared" si="9"/>
        <v>13.064358974358974</v>
      </c>
      <c r="I64" s="46">
        <f t="shared" si="10"/>
        <v>56.612222222222222</v>
      </c>
      <c r="J64" s="28">
        <v>1</v>
      </c>
    </row>
    <row r="65" spans="1:10">
      <c r="A65" s="27">
        <v>42730</v>
      </c>
      <c r="B65" s="27" t="s">
        <v>25</v>
      </c>
      <c r="C65" s="44">
        <v>4</v>
      </c>
      <c r="D65" s="29" t="s">
        <v>342</v>
      </c>
      <c r="E65" s="28">
        <v>45802</v>
      </c>
      <c r="F65" s="28">
        <v>30</v>
      </c>
      <c r="G65" s="28">
        <f t="shared" si="11"/>
        <v>1526.7333333333333</v>
      </c>
      <c r="H65" s="46">
        <f t="shared" si="9"/>
        <v>11.744102564102564</v>
      </c>
      <c r="I65" s="46">
        <f t="shared" si="10"/>
        <v>50.891111111111108</v>
      </c>
      <c r="J65" s="28">
        <v>2</v>
      </c>
    </row>
    <row r="66" spans="1:10">
      <c r="A66" s="27">
        <v>42730</v>
      </c>
      <c r="B66" s="27" t="s">
        <v>25</v>
      </c>
      <c r="C66" s="44">
        <v>5</v>
      </c>
      <c r="D66" s="29" t="s">
        <v>343</v>
      </c>
      <c r="E66" s="28">
        <v>42625</v>
      </c>
      <c r="F66" s="28">
        <v>30</v>
      </c>
      <c r="G66" s="28">
        <f t="shared" si="11"/>
        <v>1420.8333333333333</v>
      </c>
      <c r="H66" s="46">
        <f t="shared" si="9"/>
        <v>10.929487179487179</v>
      </c>
      <c r="I66" s="46">
        <f t="shared" si="10"/>
        <v>47.361111111111107</v>
      </c>
      <c r="J66" s="28">
        <v>1</v>
      </c>
    </row>
    <row r="67" spans="1:10">
      <c r="A67" s="27">
        <v>42730</v>
      </c>
      <c r="B67" s="27" t="s">
        <v>25</v>
      </c>
      <c r="C67" s="44">
        <v>6</v>
      </c>
      <c r="D67" s="29" t="s">
        <v>344</v>
      </c>
      <c r="E67" s="28">
        <v>35969</v>
      </c>
      <c r="F67" s="28">
        <v>28</v>
      </c>
      <c r="G67" s="28">
        <f t="shared" si="11"/>
        <v>1284.6071428571429</v>
      </c>
      <c r="H67" s="46">
        <f t="shared" si="9"/>
        <v>9.8815934065934066</v>
      </c>
      <c r="I67" s="46">
        <f t="shared" si="10"/>
        <v>45.878826530612244</v>
      </c>
      <c r="J67" s="28">
        <v>1</v>
      </c>
    </row>
    <row r="68" spans="1:10">
      <c r="A68" s="27">
        <v>42730</v>
      </c>
      <c r="B68" s="27" t="s">
        <v>25</v>
      </c>
      <c r="C68" s="44">
        <v>7</v>
      </c>
      <c r="D68" s="29" t="s">
        <v>345</v>
      </c>
      <c r="E68" s="28">
        <v>35453</v>
      </c>
      <c r="F68" s="28">
        <v>27</v>
      </c>
      <c r="G68" s="28">
        <f t="shared" si="11"/>
        <v>1313.0740740740741</v>
      </c>
      <c r="H68" s="46">
        <f t="shared" si="9"/>
        <v>10.100569800569801</v>
      </c>
      <c r="I68" s="46">
        <f t="shared" si="10"/>
        <v>48.632373113854598</v>
      </c>
      <c r="J68" s="28">
        <v>1</v>
      </c>
    </row>
    <row r="69" spans="1:10">
      <c r="A69" s="27">
        <v>42730</v>
      </c>
      <c r="B69" s="27" t="s">
        <v>25</v>
      </c>
      <c r="C69" s="44">
        <v>8</v>
      </c>
      <c r="D69" s="29" t="s">
        <v>346</v>
      </c>
      <c r="E69" s="28">
        <v>34368</v>
      </c>
      <c r="F69" s="28">
        <v>28</v>
      </c>
      <c r="G69" s="28">
        <f t="shared" si="11"/>
        <v>1227.4285714285713</v>
      </c>
      <c r="H69" s="46">
        <f t="shared" si="9"/>
        <v>9.4417582417582402</v>
      </c>
      <c r="I69" s="46">
        <f t="shared" si="10"/>
        <v>43.836734693877546</v>
      </c>
      <c r="J69" s="28">
        <v>1</v>
      </c>
    </row>
    <row r="70" spans="1:10">
      <c r="A70" s="27">
        <v>42730</v>
      </c>
      <c r="B70" s="27" t="s">
        <v>25</v>
      </c>
      <c r="C70" s="44">
        <v>9</v>
      </c>
      <c r="D70" s="29" t="s">
        <v>347</v>
      </c>
      <c r="E70" s="28">
        <v>31065</v>
      </c>
      <c r="F70" s="28">
        <v>30</v>
      </c>
      <c r="G70" s="28">
        <f t="shared" si="11"/>
        <v>1035.5</v>
      </c>
      <c r="H70" s="46">
        <f t="shared" si="9"/>
        <v>7.9653846153846155</v>
      </c>
      <c r="I70" s="46">
        <f t="shared" si="10"/>
        <v>34.516666666666666</v>
      </c>
      <c r="J70" s="28">
        <v>1</v>
      </c>
    </row>
    <row r="71" spans="1:10">
      <c r="A71" s="27">
        <v>42730</v>
      </c>
      <c r="B71" s="27" t="s">
        <v>25</v>
      </c>
      <c r="C71" s="44">
        <v>10</v>
      </c>
      <c r="D71" s="29" t="s">
        <v>348</v>
      </c>
      <c r="E71" s="28">
        <v>27996</v>
      </c>
      <c r="F71" s="28">
        <v>29</v>
      </c>
      <c r="G71" s="28">
        <f t="shared" si="11"/>
        <v>965.37931034482756</v>
      </c>
      <c r="H71" s="46">
        <f t="shared" si="9"/>
        <v>7.4259946949602123</v>
      </c>
      <c r="I71" s="46">
        <f t="shared" si="10"/>
        <v>33.288941736028534</v>
      </c>
      <c r="J71" s="28">
        <v>1</v>
      </c>
    </row>
    <row r="72" spans="1:10">
      <c r="A72" s="27">
        <v>42730</v>
      </c>
      <c r="B72" s="27" t="s">
        <v>25</v>
      </c>
      <c r="C72" s="44">
        <v>11</v>
      </c>
      <c r="D72" s="29" t="s">
        <v>349</v>
      </c>
      <c r="E72" s="28">
        <v>26542</v>
      </c>
      <c r="F72" s="28">
        <v>29</v>
      </c>
      <c r="G72" s="28">
        <f t="shared" si="11"/>
        <v>915.24137931034488</v>
      </c>
      <c r="H72" s="46">
        <f t="shared" si="9"/>
        <v>7.0403183023872682</v>
      </c>
      <c r="I72" s="46">
        <f t="shared" si="10"/>
        <v>31.560047562425687</v>
      </c>
      <c r="J72" s="28">
        <v>1</v>
      </c>
    </row>
    <row r="73" spans="1:10">
      <c r="A73" s="27">
        <v>42730</v>
      </c>
      <c r="B73" s="27" t="s">
        <v>25</v>
      </c>
      <c r="C73" s="44">
        <v>12</v>
      </c>
      <c r="D73" s="29" t="s">
        <v>350</v>
      </c>
      <c r="E73" s="28">
        <v>24140</v>
      </c>
      <c r="F73" s="28">
        <v>30</v>
      </c>
      <c r="G73" s="28">
        <f t="shared" si="11"/>
        <v>804.66666666666663</v>
      </c>
      <c r="H73" s="46">
        <f t="shared" si="9"/>
        <v>6.1897435897435891</v>
      </c>
      <c r="I73" s="46">
        <f t="shared" si="10"/>
        <v>26.822222222222219</v>
      </c>
      <c r="J73" s="28">
        <v>1</v>
      </c>
    </row>
    <row r="74" spans="1:10">
      <c r="A74" s="27">
        <v>42730</v>
      </c>
      <c r="B74" s="27" t="s">
        <v>25</v>
      </c>
      <c r="C74" s="44">
        <v>13</v>
      </c>
      <c r="D74" s="29" t="s">
        <v>351</v>
      </c>
      <c r="E74" s="28">
        <v>17432</v>
      </c>
      <c r="F74" s="28">
        <v>30</v>
      </c>
      <c r="G74" s="28">
        <f t="shared" si="11"/>
        <v>581.06666666666672</v>
      </c>
      <c r="H74" s="46">
        <f t="shared" si="9"/>
        <v>4.4697435897435902</v>
      </c>
      <c r="I74" s="46">
        <f t="shared" si="10"/>
        <v>19.36888888888889</v>
      </c>
      <c r="J74" s="28">
        <v>1</v>
      </c>
    </row>
    <row r="75" spans="1:10">
      <c r="A75" s="27">
        <v>42730</v>
      </c>
      <c r="B75" s="27" t="s">
        <v>25</v>
      </c>
      <c r="C75" s="44">
        <v>14</v>
      </c>
      <c r="D75" s="29" t="s">
        <v>352</v>
      </c>
      <c r="E75" s="28">
        <v>14912</v>
      </c>
      <c r="F75" s="28">
        <v>28</v>
      </c>
      <c r="G75" s="28">
        <f t="shared" si="11"/>
        <v>532.57142857142856</v>
      </c>
      <c r="H75" s="46">
        <f t="shared" si="9"/>
        <v>4.0967032967032964</v>
      </c>
      <c r="I75" s="46">
        <f t="shared" si="10"/>
        <v>19.020408163265305</v>
      </c>
      <c r="J75" s="28">
        <v>1</v>
      </c>
    </row>
    <row r="76" spans="1:10">
      <c r="A76" s="27">
        <v>42730</v>
      </c>
      <c r="B76" s="27" t="s">
        <v>25</v>
      </c>
      <c r="C76" s="44">
        <v>15</v>
      </c>
      <c r="D76" s="29" t="s">
        <v>353</v>
      </c>
      <c r="E76" s="28">
        <v>9197</v>
      </c>
      <c r="F76" s="28">
        <v>30</v>
      </c>
      <c r="G76" s="28">
        <f t="shared" si="11"/>
        <v>306.56666666666666</v>
      </c>
      <c r="H76" s="46">
        <f t="shared" si="9"/>
        <v>2.3582051282051282</v>
      </c>
      <c r="I76" s="46">
        <f t="shared" si="10"/>
        <v>10.218888888888889</v>
      </c>
      <c r="J76" s="28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B10"/>
  <sheetViews>
    <sheetView workbookViewId="0">
      <selection activeCell="M30" sqref="M30"/>
    </sheetView>
  </sheetViews>
  <sheetFormatPr defaultColWidth="9" defaultRowHeight="15"/>
  <cols>
    <col min="1" max="1" width="13" style="1" customWidth="1"/>
    <col min="2" max="2" width="11.140625" style="1" hidden="1" customWidth="1"/>
    <col min="3" max="4" width="7.35546875" style="5" hidden="1" customWidth="1"/>
    <col min="5" max="5" width="11.85546875" style="5" hidden="1" customWidth="1"/>
    <col min="6" max="6" width="11.85546875" style="5" customWidth="1"/>
    <col min="7" max="7" width="10.640625" style="3" hidden="1" customWidth="1"/>
    <col min="8" max="8" width="10.5" style="5" customWidth="1"/>
    <col min="9" max="16384" width="9" style="1"/>
  </cols>
  <sheetData>
    <row r="1" spans="1:1042" ht="15.75">
      <c r="A1" s="6" t="s">
        <v>0</v>
      </c>
      <c r="B1" s="6" t="s">
        <v>3</v>
      </c>
      <c r="C1" s="8" t="s">
        <v>2</v>
      </c>
      <c r="D1" s="8" t="s">
        <v>96</v>
      </c>
      <c r="E1" s="8" t="s">
        <v>258</v>
      </c>
      <c r="F1" s="8" t="s">
        <v>62</v>
      </c>
      <c r="G1" s="7" t="s">
        <v>60</v>
      </c>
      <c r="H1" s="8" t="s">
        <v>1</v>
      </c>
    </row>
    <row r="2" spans="1:1042" s="29" customFormat="1">
      <c r="A2" s="27">
        <v>42702</v>
      </c>
      <c r="B2" s="29" t="s">
        <v>30</v>
      </c>
      <c r="C2" s="28">
        <v>65</v>
      </c>
      <c r="D2" s="28">
        <v>1</v>
      </c>
      <c r="E2" s="28">
        <v>16</v>
      </c>
      <c r="F2" s="28">
        <v>2160</v>
      </c>
      <c r="G2" s="30">
        <f>F2/E2</f>
        <v>135</v>
      </c>
      <c r="H2" s="28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49" customFormat="1">
      <c r="A3" s="47">
        <v>42709</v>
      </c>
      <c r="B3" s="49" t="s">
        <v>30</v>
      </c>
      <c r="C3" s="48">
        <v>67</v>
      </c>
      <c r="D3" s="48">
        <v>2</v>
      </c>
      <c r="E3" s="48">
        <v>16</v>
      </c>
      <c r="F3" s="48">
        <v>2160</v>
      </c>
      <c r="G3" s="50">
        <f>F3/E3</f>
        <v>135</v>
      </c>
      <c r="H3" s="48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9" customFormat="1">
      <c r="A4" s="27">
        <v>42716</v>
      </c>
      <c r="B4" s="29" t="s">
        <v>30</v>
      </c>
      <c r="C4" s="28">
        <v>67</v>
      </c>
      <c r="D4" s="28">
        <v>3</v>
      </c>
      <c r="E4" s="28">
        <v>16</v>
      </c>
      <c r="F4" s="28">
        <v>2160</v>
      </c>
      <c r="G4" s="30">
        <f>F4/E4</f>
        <v>135</v>
      </c>
      <c r="H4" s="28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49" customFormat="1">
      <c r="A5" s="47">
        <v>42723</v>
      </c>
      <c r="B5" s="49" t="s">
        <v>30</v>
      </c>
      <c r="C5" s="48">
        <v>69</v>
      </c>
      <c r="D5" s="48">
        <v>4</v>
      </c>
      <c r="E5" s="48">
        <v>16</v>
      </c>
      <c r="F5" s="48">
        <v>2160</v>
      </c>
      <c r="G5" s="50">
        <f>F5/E5</f>
        <v>135</v>
      </c>
      <c r="H5" s="48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9" customFormat="1">
      <c r="A6" s="27">
        <v>42730</v>
      </c>
      <c r="B6" s="29" t="s">
        <v>30</v>
      </c>
      <c r="C6" s="28">
        <v>70</v>
      </c>
      <c r="D6" s="28">
        <v>5</v>
      </c>
      <c r="E6" s="28">
        <v>16</v>
      </c>
      <c r="F6" s="28">
        <v>2160</v>
      </c>
      <c r="G6" s="30">
        <f>F6/E6</f>
        <v>135</v>
      </c>
      <c r="H6" s="28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9" customFormat="1">
      <c r="A7" s="27">
        <v>42744</v>
      </c>
      <c r="B7" s="29" t="s">
        <v>30</v>
      </c>
      <c r="C7" s="28">
        <v>73</v>
      </c>
      <c r="D7" s="28">
        <v>6</v>
      </c>
      <c r="E7" s="28">
        <v>16</v>
      </c>
      <c r="F7" s="28">
        <v>2160</v>
      </c>
      <c r="G7" s="30">
        <f>IF(E7=0,0,F7/E7)</f>
        <v>135</v>
      </c>
      <c r="H7" s="28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49" customFormat="1">
      <c r="A8" s="47">
        <v>42751</v>
      </c>
      <c r="B8" s="49" t="s">
        <v>30</v>
      </c>
      <c r="C8" s="48">
        <v>74</v>
      </c>
      <c r="D8" s="48">
        <v>7</v>
      </c>
      <c r="E8" s="48">
        <v>16</v>
      </c>
      <c r="F8" s="48">
        <v>2160</v>
      </c>
      <c r="G8" s="50">
        <f>IF(E8=0,0,F8/E8)</f>
        <v>135</v>
      </c>
      <c r="H8" s="48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9" customFormat="1">
      <c r="A9" s="27">
        <v>42758</v>
      </c>
      <c r="B9" s="29" t="s">
        <v>30</v>
      </c>
      <c r="C9" s="28">
        <v>75</v>
      </c>
      <c r="D9" s="28">
        <v>8</v>
      </c>
      <c r="E9" s="28">
        <v>16</v>
      </c>
      <c r="F9" s="28">
        <v>2160</v>
      </c>
      <c r="G9" s="30">
        <f>IF(E9=0,0,F9/E9)</f>
        <v>135</v>
      </c>
      <c r="H9" s="28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9" customFormat="1" ht="15.75">
      <c r="A10" s="27">
        <v>42772</v>
      </c>
      <c r="B10" s="110" t="s">
        <v>30</v>
      </c>
      <c r="C10" s="111">
        <v>77</v>
      </c>
      <c r="D10" s="28">
        <v>9</v>
      </c>
      <c r="E10" s="28">
        <v>16</v>
      </c>
      <c r="F10" s="28">
        <v>2160</v>
      </c>
      <c r="G10" s="30">
        <f>IF(E10=0,0,F10/E10)</f>
        <v>135</v>
      </c>
      <c r="H10" s="28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5"/>
  <sheetViews>
    <sheetView workbookViewId="0">
      <pane ySplit="1" topLeftCell="A47" activePane="bottomLeft" state="frozen"/>
      <selection pane="bottomLeft" activeCell="F77" sqref="F77"/>
    </sheetView>
  </sheetViews>
  <sheetFormatPr defaultColWidth="9" defaultRowHeight="15"/>
  <cols>
    <col min="1" max="1" width="15.35546875" style="1" bestFit="1" customWidth="1"/>
    <col min="2" max="2" width="10.640625" style="1" bestFit="1" customWidth="1"/>
    <col min="3" max="4" width="7.7109375" style="5" bestFit="1" customWidth="1"/>
    <col min="5" max="5" width="14" style="1" bestFit="1" customWidth="1"/>
    <col min="6" max="7" width="10.2109375" style="5" bestFit="1" customWidth="1"/>
    <col min="8" max="16384" width="9" style="1"/>
  </cols>
  <sheetData>
    <row r="1" spans="1:8" ht="15.75">
      <c r="A1" s="6" t="s">
        <v>0</v>
      </c>
      <c r="B1" s="6" t="s">
        <v>3</v>
      </c>
      <c r="C1" s="8" t="s">
        <v>2</v>
      </c>
      <c r="D1" s="8" t="s">
        <v>259</v>
      </c>
      <c r="E1" s="6" t="s">
        <v>4</v>
      </c>
      <c r="F1" s="8" t="s">
        <v>260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7">
        <v>42709</v>
      </c>
      <c r="B18" s="29" t="s">
        <v>9</v>
      </c>
      <c r="C18" s="28">
        <v>73</v>
      </c>
      <c r="D18" s="28">
        <v>1</v>
      </c>
      <c r="E18" s="29" t="s">
        <v>271</v>
      </c>
      <c r="F18" s="28">
        <v>135</v>
      </c>
      <c r="G18" s="28">
        <f>F18</f>
        <v>135</v>
      </c>
      <c r="H18" s="29" t="s">
        <v>10</v>
      </c>
    </row>
    <row r="19" spans="1:8">
      <c r="A19" s="27">
        <v>42709</v>
      </c>
      <c r="B19" s="29" t="s">
        <v>9</v>
      </c>
      <c r="C19" s="28">
        <v>73</v>
      </c>
      <c r="D19" s="28">
        <v>2</v>
      </c>
      <c r="E19" s="29" t="s">
        <v>272</v>
      </c>
      <c r="F19" s="28">
        <v>135</v>
      </c>
      <c r="G19" s="28">
        <f t="shared" ref="G19:G33" si="1">F19+G18</f>
        <v>270</v>
      </c>
      <c r="H19" s="29" t="s">
        <v>10</v>
      </c>
    </row>
    <row r="20" spans="1:8">
      <c r="A20" s="27">
        <v>42709</v>
      </c>
      <c r="B20" s="29" t="s">
        <v>9</v>
      </c>
      <c r="C20" s="28">
        <v>73</v>
      </c>
      <c r="D20" s="28">
        <v>3</v>
      </c>
      <c r="E20" s="29" t="s">
        <v>271</v>
      </c>
      <c r="F20" s="28">
        <v>131</v>
      </c>
      <c r="G20" s="28">
        <f t="shared" si="1"/>
        <v>401</v>
      </c>
      <c r="H20" s="29" t="s">
        <v>10</v>
      </c>
    </row>
    <row r="21" spans="1:8">
      <c r="A21" s="27">
        <v>42709</v>
      </c>
      <c r="B21" s="29" t="s">
        <v>9</v>
      </c>
      <c r="C21" s="28">
        <v>73</v>
      </c>
      <c r="D21" s="28">
        <v>4</v>
      </c>
      <c r="E21" s="29" t="s">
        <v>271</v>
      </c>
      <c r="F21" s="28">
        <v>135</v>
      </c>
      <c r="G21" s="28">
        <f t="shared" si="1"/>
        <v>536</v>
      </c>
      <c r="H21" s="29" t="s">
        <v>10</v>
      </c>
    </row>
    <row r="22" spans="1:8">
      <c r="A22" s="27">
        <v>42709</v>
      </c>
      <c r="B22" s="29" t="s">
        <v>9</v>
      </c>
      <c r="C22" s="28">
        <v>73</v>
      </c>
      <c r="D22" s="28">
        <v>5</v>
      </c>
      <c r="E22" s="29" t="s">
        <v>273</v>
      </c>
      <c r="F22" s="28">
        <v>135</v>
      </c>
      <c r="G22" s="28">
        <f t="shared" si="1"/>
        <v>671</v>
      </c>
      <c r="H22" s="29" t="s">
        <v>10</v>
      </c>
    </row>
    <row r="23" spans="1:8">
      <c r="A23" s="27">
        <v>42709</v>
      </c>
      <c r="B23" s="29" t="s">
        <v>9</v>
      </c>
      <c r="C23" s="28">
        <v>73</v>
      </c>
      <c r="D23" s="28">
        <v>6</v>
      </c>
      <c r="E23" s="29" t="s">
        <v>274</v>
      </c>
      <c r="F23" s="28">
        <v>135</v>
      </c>
      <c r="G23" s="28">
        <f t="shared" si="1"/>
        <v>806</v>
      </c>
      <c r="H23" s="29" t="s">
        <v>10</v>
      </c>
    </row>
    <row r="24" spans="1:8">
      <c r="A24" s="27">
        <v>42709</v>
      </c>
      <c r="B24" s="29" t="s">
        <v>9</v>
      </c>
      <c r="C24" s="28">
        <v>73</v>
      </c>
      <c r="D24" s="28">
        <v>7</v>
      </c>
      <c r="E24" s="29" t="s">
        <v>275</v>
      </c>
      <c r="F24" s="28">
        <v>135</v>
      </c>
      <c r="G24" s="28">
        <f t="shared" si="1"/>
        <v>941</v>
      </c>
      <c r="H24" s="29" t="s">
        <v>10</v>
      </c>
    </row>
    <row r="25" spans="1:8">
      <c r="A25" s="27">
        <v>42709</v>
      </c>
      <c r="B25" s="29" t="s">
        <v>9</v>
      </c>
      <c r="C25" s="28">
        <v>73</v>
      </c>
      <c r="D25" s="28">
        <v>8</v>
      </c>
      <c r="E25" s="29" t="s">
        <v>16</v>
      </c>
      <c r="F25" s="28">
        <v>133</v>
      </c>
      <c r="G25" s="28">
        <f t="shared" si="1"/>
        <v>1074</v>
      </c>
      <c r="H25" s="29" t="s">
        <v>10</v>
      </c>
    </row>
    <row r="26" spans="1:8">
      <c r="A26" s="27">
        <v>42709</v>
      </c>
      <c r="B26" s="29" t="s">
        <v>9</v>
      </c>
      <c r="C26" s="28">
        <v>73</v>
      </c>
      <c r="D26" s="28">
        <v>9</v>
      </c>
      <c r="E26" s="29" t="s">
        <v>16</v>
      </c>
      <c r="F26" s="28">
        <v>133</v>
      </c>
      <c r="G26" s="28">
        <f t="shared" si="1"/>
        <v>1207</v>
      </c>
      <c r="H26" s="29" t="s">
        <v>10</v>
      </c>
    </row>
    <row r="27" spans="1:8">
      <c r="A27" s="27">
        <v>42709</v>
      </c>
      <c r="B27" s="29" t="s">
        <v>9</v>
      </c>
      <c r="C27" s="28">
        <v>73</v>
      </c>
      <c r="D27" s="28">
        <v>10</v>
      </c>
      <c r="E27" s="29" t="s">
        <v>125</v>
      </c>
      <c r="F27" s="28">
        <v>135</v>
      </c>
      <c r="G27" s="28">
        <f t="shared" si="1"/>
        <v>1342</v>
      </c>
      <c r="H27" s="29" t="s">
        <v>10</v>
      </c>
    </row>
    <row r="28" spans="1:8">
      <c r="A28" s="27">
        <v>42709</v>
      </c>
      <c r="B28" s="29" t="s">
        <v>9</v>
      </c>
      <c r="C28" s="28">
        <v>73</v>
      </c>
      <c r="D28" s="28">
        <v>11</v>
      </c>
      <c r="E28" s="29" t="s">
        <v>12</v>
      </c>
      <c r="F28" s="28">
        <v>132</v>
      </c>
      <c r="G28" s="28">
        <f t="shared" si="1"/>
        <v>1474</v>
      </c>
      <c r="H28" s="29" t="s">
        <v>10</v>
      </c>
    </row>
    <row r="29" spans="1:8">
      <c r="A29" s="27">
        <v>42709</v>
      </c>
      <c r="B29" s="29" t="s">
        <v>9</v>
      </c>
      <c r="C29" s="28">
        <v>73</v>
      </c>
      <c r="D29" s="28">
        <v>12</v>
      </c>
      <c r="E29" s="29" t="s">
        <v>272</v>
      </c>
      <c r="F29" s="28">
        <v>135</v>
      </c>
      <c r="G29" s="28">
        <f t="shared" si="1"/>
        <v>1609</v>
      </c>
      <c r="H29" s="29" t="s">
        <v>10</v>
      </c>
    </row>
    <row r="30" spans="1:8">
      <c r="A30" s="27">
        <v>42709</v>
      </c>
      <c r="B30" s="29" t="s">
        <v>9</v>
      </c>
      <c r="C30" s="28">
        <v>73</v>
      </c>
      <c r="D30" s="28">
        <v>13</v>
      </c>
      <c r="E30" s="29" t="s">
        <v>276</v>
      </c>
      <c r="F30" s="28">
        <v>125</v>
      </c>
      <c r="G30" s="28">
        <f t="shared" si="1"/>
        <v>1734</v>
      </c>
      <c r="H30" s="29" t="s">
        <v>10</v>
      </c>
    </row>
    <row r="31" spans="1:8">
      <c r="A31" s="27">
        <v>42709</v>
      </c>
      <c r="B31" s="29" t="s">
        <v>9</v>
      </c>
      <c r="C31" s="28">
        <v>73</v>
      </c>
      <c r="D31" s="28">
        <v>14</v>
      </c>
      <c r="E31" s="29" t="s">
        <v>277</v>
      </c>
      <c r="F31" s="28">
        <v>135</v>
      </c>
      <c r="G31" s="28">
        <f t="shared" si="1"/>
        <v>1869</v>
      </c>
      <c r="H31" s="29" t="s">
        <v>10</v>
      </c>
    </row>
    <row r="32" spans="1:8">
      <c r="A32" s="27">
        <v>42709</v>
      </c>
      <c r="B32" s="29" t="s">
        <v>9</v>
      </c>
      <c r="C32" s="28">
        <v>74</v>
      </c>
      <c r="D32" s="28">
        <v>15</v>
      </c>
      <c r="E32" s="29" t="s">
        <v>277</v>
      </c>
      <c r="F32" s="28">
        <v>135</v>
      </c>
      <c r="G32" s="28">
        <f t="shared" si="1"/>
        <v>2004</v>
      </c>
      <c r="H32" s="29" t="s">
        <v>10</v>
      </c>
    </row>
    <row r="33" spans="1:8">
      <c r="A33" s="27">
        <v>42709</v>
      </c>
      <c r="B33" s="29" t="s">
        <v>9</v>
      </c>
      <c r="C33" s="28">
        <v>74</v>
      </c>
      <c r="D33" s="28">
        <v>16</v>
      </c>
      <c r="E33" s="29" t="s">
        <v>24</v>
      </c>
      <c r="F33" s="28">
        <v>135</v>
      </c>
      <c r="G33" s="28">
        <f t="shared" si="1"/>
        <v>2139</v>
      </c>
      <c r="H33" s="29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272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125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276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298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274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118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299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300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276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276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134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301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7">
        <v>42737</v>
      </c>
      <c r="B50" s="29" t="s">
        <v>9</v>
      </c>
      <c r="C50" s="28">
        <v>78</v>
      </c>
      <c r="D50" s="28">
        <v>1</v>
      </c>
      <c r="E50" s="29" t="s">
        <v>355</v>
      </c>
      <c r="F50" s="28">
        <v>135</v>
      </c>
      <c r="G50" s="28">
        <f>F50</f>
        <v>135</v>
      </c>
      <c r="H50" s="29" t="s">
        <v>10</v>
      </c>
    </row>
    <row r="51" spans="1:8">
      <c r="A51" s="27">
        <v>42737</v>
      </c>
      <c r="B51" s="29" t="s">
        <v>9</v>
      </c>
      <c r="C51" s="28">
        <v>78</v>
      </c>
      <c r="D51" s="28">
        <v>2</v>
      </c>
      <c r="E51" s="29" t="s">
        <v>356</v>
      </c>
      <c r="F51" s="28">
        <v>131</v>
      </c>
      <c r="G51" s="28">
        <f t="shared" ref="G51:G65" si="3">F51+G50</f>
        <v>266</v>
      </c>
      <c r="H51" s="29" t="s">
        <v>10</v>
      </c>
    </row>
    <row r="52" spans="1:8">
      <c r="A52" s="27">
        <v>42737</v>
      </c>
      <c r="B52" s="29" t="s">
        <v>9</v>
      </c>
      <c r="C52" s="28">
        <v>78</v>
      </c>
      <c r="D52" s="28">
        <v>3</v>
      </c>
      <c r="E52" s="29" t="s">
        <v>356</v>
      </c>
      <c r="F52" s="28">
        <v>131</v>
      </c>
      <c r="G52" s="28">
        <f t="shared" si="3"/>
        <v>397</v>
      </c>
      <c r="H52" s="29" t="s">
        <v>10</v>
      </c>
    </row>
    <row r="53" spans="1:8">
      <c r="A53" s="27">
        <v>42737</v>
      </c>
      <c r="B53" s="29" t="s">
        <v>9</v>
      </c>
      <c r="C53" s="28">
        <v>78</v>
      </c>
      <c r="D53" s="28">
        <v>4</v>
      </c>
      <c r="E53" s="29" t="s">
        <v>356</v>
      </c>
      <c r="F53" s="28">
        <v>131</v>
      </c>
      <c r="G53" s="28">
        <f t="shared" si="3"/>
        <v>528</v>
      </c>
      <c r="H53" s="29" t="s">
        <v>10</v>
      </c>
    </row>
    <row r="54" spans="1:8">
      <c r="A54" s="27">
        <v>42737</v>
      </c>
      <c r="B54" s="29" t="s">
        <v>9</v>
      </c>
      <c r="C54" s="28">
        <v>78</v>
      </c>
      <c r="D54" s="28">
        <v>5</v>
      </c>
      <c r="E54" s="29" t="s">
        <v>357</v>
      </c>
      <c r="F54" s="28">
        <v>125</v>
      </c>
      <c r="G54" s="28">
        <f t="shared" si="3"/>
        <v>653</v>
      </c>
      <c r="H54" s="29" t="s">
        <v>10</v>
      </c>
    </row>
    <row r="55" spans="1:8">
      <c r="A55" s="27">
        <v>42737</v>
      </c>
      <c r="B55" s="29" t="s">
        <v>9</v>
      </c>
      <c r="C55" s="28">
        <v>78</v>
      </c>
      <c r="D55" s="28">
        <v>6</v>
      </c>
      <c r="E55" s="29" t="s">
        <v>358</v>
      </c>
      <c r="F55" s="28">
        <v>135</v>
      </c>
      <c r="G55" s="28">
        <f t="shared" si="3"/>
        <v>788</v>
      </c>
      <c r="H55" s="29" t="s">
        <v>10</v>
      </c>
    </row>
    <row r="56" spans="1:8">
      <c r="A56" s="27">
        <v>42737</v>
      </c>
      <c r="B56" s="29" t="s">
        <v>9</v>
      </c>
      <c r="C56" s="28">
        <v>78</v>
      </c>
      <c r="D56" s="28">
        <v>7</v>
      </c>
      <c r="E56" s="29" t="s">
        <v>358</v>
      </c>
      <c r="F56" s="28">
        <v>133</v>
      </c>
      <c r="G56" s="28">
        <f t="shared" si="3"/>
        <v>921</v>
      </c>
      <c r="H56" s="29" t="s">
        <v>10</v>
      </c>
    </row>
    <row r="57" spans="1:8">
      <c r="A57" s="27">
        <v>42737</v>
      </c>
      <c r="B57" s="29" t="s">
        <v>9</v>
      </c>
      <c r="C57" s="28">
        <v>78</v>
      </c>
      <c r="D57" s="28">
        <v>8</v>
      </c>
      <c r="E57" s="29" t="s">
        <v>359</v>
      </c>
      <c r="F57" s="28">
        <v>129</v>
      </c>
      <c r="G57" s="28">
        <f t="shared" si="3"/>
        <v>1050</v>
      </c>
      <c r="H57" s="29" t="s">
        <v>10</v>
      </c>
    </row>
    <row r="58" spans="1:8">
      <c r="A58" s="27">
        <v>42737</v>
      </c>
      <c r="B58" s="29" t="s">
        <v>9</v>
      </c>
      <c r="C58" s="28">
        <v>78</v>
      </c>
      <c r="D58" s="28">
        <v>9</v>
      </c>
      <c r="E58" s="29" t="s">
        <v>360</v>
      </c>
      <c r="F58" s="28">
        <v>135</v>
      </c>
      <c r="G58" s="28">
        <f t="shared" si="3"/>
        <v>1185</v>
      </c>
      <c r="H58" s="29" t="s">
        <v>10</v>
      </c>
    </row>
    <row r="59" spans="1:8">
      <c r="A59" s="27">
        <v>42737</v>
      </c>
      <c r="B59" s="29" t="s">
        <v>9</v>
      </c>
      <c r="C59" s="28">
        <v>78</v>
      </c>
      <c r="D59" s="28">
        <v>10</v>
      </c>
      <c r="E59" s="29" t="s">
        <v>357</v>
      </c>
      <c r="F59" s="28">
        <v>125</v>
      </c>
      <c r="G59" s="28">
        <f t="shared" si="3"/>
        <v>1310</v>
      </c>
      <c r="H59" s="29" t="s">
        <v>10</v>
      </c>
    </row>
    <row r="60" spans="1:8">
      <c r="A60" s="27">
        <v>42737</v>
      </c>
      <c r="B60" s="29" t="s">
        <v>9</v>
      </c>
      <c r="C60" s="28">
        <v>78</v>
      </c>
      <c r="D60" s="28">
        <v>11</v>
      </c>
      <c r="E60" s="29" t="s">
        <v>361</v>
      </c>
      <c r="F60" s="28">
        <v>128</v>
      </c>
      <c r="G60" s="28">
        <f t="shared" si="3"/>
        <v>1438</v>
      </c>
      <c r="H60" s="29" t="s">
        <v>10</v>
      </c>
    </row>
    <row r="61" spans="1:8">
      <c r="A61" s="27">
        <v>42737</v>
      </c>
      <c r="B61" s="29" t="s">
        <v>9</v>
      </c>
      <c r="C61" s="28">
        <v>78</v>
      </c>
      <c r="D61" s="28">
        <v>12</v>
      </c>
      <c r="E61" s="29" t="s">
        <v>362</v>
      </c>
      <c r="F61" s="28">
        <v>131</v>
      </c>
      <c r="G61" s="28">
        <f t="shared" si="3"/>
        <v>1569</v>
      </c>
      <c r="H61" s="29" t="s">
        <v>10</v>
      </c>
    </row>
    <row r="62" spans="1:8">
      <c r="A62" s="27">
        <v>42737</v>
      </c>
      <c r="B62" s="29" t="s">
        <v>9</v>
      </c>
      <c r="C62" s="28">
        <v>78</v>
      </c>
      <c r="D62" s="28">
        <v>13</v>
      </c>
      <c r="E62" s="29" t="s">
        <v>363</v>
      </c>
      <c r="F62" s="28">
        <v>130</v>
      </c>
      <c r="G62" s="28">
        <f t="shared" si="3"/>
        <v>1699</v>
      </c>
      <c r="H62" s="29" t="s">
        <v>10</v>
      </c>
    </row>
    <row r="63" spans="1:8">
      <c r="A63" s="27">
        <v>42737</v>
      </c>
      <c r="B63" s="29" t="s">
        <v>9</v>
      </c>
      <c r="C63" s="28">
        <v>78</v>
      </c>
      <c r="D63" s="28">
        <v>14</v>
      </c>
      <c r="E63" s="29" t="s">
        <v>356</v>
      </c>
      <c r="F63" s="28">
        <v>131</v>
      </c>
      <c r="G63" s="28">
        <f t="shared" si="3"/>
        <v>1830</v>
      </c>
      <c r="H63" s="29" t="s">
        <v>10</v>
      </c>
    </row>
    <row r="64" spans="1:8">
      <c r="A64" s="27">
        <v>42737</v>
      </c>
      <c r="B64" s="29" t="s">
        <v>9</v>
      </c>
      <c r="C64" s="28">
        <v>78</v>
      </c>
      <c r="D64" s="28">
        <v>15</v>
      </c>
      <c r="E64" s="29" t="s">
        <v>359</v>
      </c>
      <c r="F64" s="28">
        <v>131</v>
      </c>
      <c r="G64" s="28">
        <f t="shared" si="3"/>
        <v>1961</v>
      </c>
      <c r="H64" s="29" t="s">
        <v>10</v>
      </c>
    </row>
    <row r="65" spans="1:8">
      <c r="A65" s="27">
        <v>42737</v>
      </c>
      <c r="B65" s="29" t="s">
        <v>9</v>
      </c>
      <c r="C65" s="28">
        <v>78</v>
      </c>
      <c r="D65" s="28">
        <v>16</v>
      </c>
      <c r="E65" s="29" t="s">
        <v>364</v>
      </c>
      <c r="F65" s="28">
        <v>135</v>
      </c>
      <c r="G65" s="28">
        <f t="shared" si="3"/>
        <v>2096</v>
      </c>
      <c r="H65" s="29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J39" sqref="J39"/>
    </sheetView>
  </sheetViews>
  <sheetFormatPr defaultRowHeight="1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团对记录</vt:lpstr>
      <vt:lpstr>舟赛记录</vt:lpstr>
      <vt:lpstr>排行榜</vt:lpstr>
      <vt:lpstr>任务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huskywang</cp:lastModifiedBy>
  <dcterms:created xsi:type="dcterms:W3CDTF">2016-11-28T06:00:26Z</dcterms:created>
  <dcterms:modified xsi:type="dcterms:W3CDTF">2017-08-02T09:06:01Z</dcterms:modified>
</cp:coreProperties>
</file>